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date1904="1" showInkAnnotation="0" autoCompressPictures="0"/>
  <bookViews>
    <workbookView xWindow="160" yWindow="-20" windowWidth="37120" windowHeight="22900" tabRatio="919" activeTab="3"/>
  </bookViews>
  <sheets>
    <sheet name="1- Gaz-mm" sheetId="1" r:id="rId1"/>
    <sheet name="2- Unités de mesure" sheetId="44117" r:id="rId2"/>
    <sheet name="3- Sondes NTC" sheetId="44112" r:id="rId3"/>
    <sheet name="4- Pneus (Pouces-mm)" sheetId="472" r:id="rId4"/>
    <sheet name="5- Pneus (Jantes)" sheetId="44118" r:id="rId5"/>
    <sheet name="6- Pneus (marquage)" sheetId="44113" r:id="rId6"/>
    <sheet name="7- Couple (Coef 0,10)" sheetId="44114" r:id="rId7"/>
    <sheet name="8- Couple (Coef 0,15)" sheetId="44115" r:id="rId8"/>
    <sheet name="9- Couple (Coef 0,20)" sheetId="44116" r:id="rId9"/>
  </sheets>
  <definedNames>
    <definedName name="_xlnm.Print_Titles" localSheetId="1">'2- Unités de mesure'!$2:$8</definedName>
    <definedName name="_xlnm.Print_Titles" localSheetId="2">'3- Sondes NTC'!$1:$1</definedName>
    <definedName name="_xlnm.Print_Area" localSheetId="4">'5- Pneus (Jantes)'!$A$1:$H$41,'5- Pneus (Jantes)'!$J$1:$R$41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3" i="44117" l="1"/>
  <c r="C43" i="44117"/>
  <c r="B44" i="44117"/>
  <c r="A44" i="44117"/>
  <c r="C44" i="44117"/>
  <c r="B45" i="44117"/>
  <c r="A45" i="44117"/>
  <c r="C45" i="44117"/>
  <c r="B46" i="44117"/>
  <c r="A46" i="44117"/>
  <c r="C46" i="44117"/>
  <c r="B47" i="44117"/>
  <c r="A47" i="44117"/>
  <c r="C47" i="44117"/>
  <c r="B48" i="44117"/>
  <c r="A48" i="44117"/>
  <c r="C48" i="44117"/>
  <c r="B49" i="44117"/>
  <c r="A49" i="44117"/>
  <c r="C49" i="44117"/>
  <c r="B50" i="44117"/>
  <c r="A50" i="44117"/>
  <c r="C50" i="44117"/>
  <c r="B51" i="44117"/>
  <c r="A51" i="44117"/>
  <c r="C51" i="44117"/>
  <c r="B52" i="44117"/>
  <c r="A52" i="44117"/>
  <c r="C52" i="44117"/>
  <c r="B53" i="44117"/>
  <c r="A53" i="44117"/>
  <c r="C53" i="44117"/>
  <c r="B54" i="44117"/>
  <c r="A54" i="44117"/>
  <c r="C54" i="44117"/>
  <c r="B55" i="44117"/>
  <c r="A55" i="44117"/>
  <c r="C55" i="44117"/>
  <c r="B56" i="44117"/>
  <c r="A56" i="44117"/>
  <c r="C56" i="44117"/>
  <c r="B57" i="44117"/>
  <c r="A57" i="44117"/>
  <c r="C57" i="44117"/>
  <c r="B58" i="44117"/>
  <c r="A58" i="44117"/>
  <c r="C58" i="44117"/>
  <c r="B59" i="44117"/>
  <c r="A59" i="44117"/>
  <c r="C59" i="44117"/>
  <c r="B60" i="44117"/>
  <c r="A60" i="44117"/>
  <c r="C60" i="44117"/>
  <c r="B61" i="44117"/>
  <c r="A61" i="44117"/>
  <c r="C61" i="44117"/>
  <c r="B62" i="44117"/>
  <c r="A62" i="44117"/>
  <c r="C62" i="44117"/>
  <c r="B63" i="44117"/>
  <c r="A63" i="44117"/>
  <c r="C63" i="44117"/>
  <c r="B64" i="44117"/>
  <c r="A64" i="44117"/>
  <c r="C64" i="44117"/>
  <c r="B65" i="44117"/>
  <c r="A65" i="44117"/>
  <c r="C65" i="44117"/>
  <c r="B66" i="44117"/>
  <c r="A66" i="44117"/>
  <c r="C66" i="44117"/>
  <c r="B67" i="44117"/>
  <c r="A67" i="44117"/>
  <c r="C67" i="44117"/>
  <c r="B68" i="44117"/>
  <c r="A68" i="44117"/>
  <c r="C68" i="44117"/>
  <c r="B69" i="44117"/>
  <c r="A69" i="44117"/>
  <c r="C69" i="44117"/>
  <c r="B70" i="44117"/>
  <c r="A70" i="44117"/>
  <c r="C70" i="44117"/>
  <c r="B71" i="44117"/>
  <c r="A71" i="44117"/>
  <c r="C71" i="44117"/>
  <c r="B72" i="44117"/>
  <c r="A72" i="44117"/>
  <c r="C72" i="44117"/>
  <c r="B73" i="44117"/>
  <c r="A73" i="44117"/>
  <c r="C73" i="44117"/>
  <c r="B74" i="44117"/>
  <c r="C74" i="44117"/>
  <c r="E4" i="44118"/>
  <c r="E5" i="44118"/>
  <c r="E6" i="44118"/>
  <c r="E7" i="44118"/>
  <c r="E8" i="44118"/>
  <c r="E9" i="44118"/>
  <c r="E10" i="44118"/>
  <c r="E11" i="44118"/>
  <c r="E12" i="44118"/>
  <c r="E13" i="44118"/>
  <c r="E14" i="44118"/>
  <c r="E15" i="44118"/>
  <c r="E16" i="44118"/>
  <c r="E17" i="44118"/>
  <c r="E18" i="44118"/>
  <c r="E19" i="44118"/>
  <c r="E20" i="44118"/>
  <c r="E21" i="44118"/>
  <c r="E22" i="44118"/>
  <c r="E23" i="44118"/>
  <c r="E24" i="44118"/>
  <c r="E25" i="44118"/>
  <c r="E26" i="44118"/>
  <c r="E27" i="44118"/>
  <c r="E28" i="44118"/>
  <c r="E29" i="44118"/>
  <c r="E30" i="44118"/>
  <c r="E38" i="44118"/>
  <c r="E39" i="44118"/>
  <c r="E40" i="44118"/>
</calcChain>
</file>

<file path=xl/sharedStrings.xml><?xml version="1.0" encoding="utf-8"?>
<sst xmlns="http://schemas.openxmlformats.org/spreadsheetml/2006/main" count="493" uniqueCount="221">
  <si>
    <t>http://technocalcul.celeonet.fr/FR/calc_meth1_visH.html</t>
  </si>
  <si>
    <t>Vis CHC</t>
  </si>
  <si>
    <t>http://technocalcul.celeonet.fr/FR/calc_meth1_visChc.html</t>
  </si>
  <si>
    <t>http://technocalcul.celeonet.fr/FR/calc_meth1_visHemb.html</t>
  </si>
  <si>
    <t>4,25x17</t>
  </si>
  <si>
    <t>COUPLE / TORQUE</t>
  </si>
  <si>
    <t>PUISSANCE / POWER</t>
  </si>
  <si>
    <t>PRESSION / PRESSURE</t>
  </si>
  <si>
    <t>POUCES
INCHES</t>
  </si>
  <si>
    <t>Correspondance Largeur jante / Taille pneu
Tire to Rim compatibility
(Guzziology-Metzeler)</t>
  </si>
  <si>
    <t>Taille Pneu
Tire size</t>
  </si>
  <si>
    <t>Jante (pouce)
Rim (inch)</t>
  </si>
  <si>
    <t>Largeur de jante (pouce)
Rim width (inch)</t>
  </si>
  <si>
    <t>Diamètre
(pouce)
Diameter
(inch)</t>
  </si>
  <si>
    <t>Largeur
Size
(mm)</t>
  </si>
  <si>
    <t>Dia
(mm)</t>
  </si>
  <si>
    <t>4,70x18</t>
  </si>
  <si>
    <t>130/80x17</t>
  </si>
  <si>
    <t>4,25x18</t>
  </si>
  <si>
    <t>130/90x18</t>
  </si>
  <si>
    <t>140/80x18</t>
  </si>
  <si>
    <t>4,50x17</t>
  </si>
  <si>
    <t>130/90x17</t>
  </si>
  <si>
    <t>140/80x17</t>
  </si>
  <si>
    <t>5,10x17</t>
  </si>
  <si>
    <t>120
1400 kg</t>
  </si>
  <si>
    <t>121
1450 kg</t>
  </si>
  <si>
    <t>T°</t>
  </si>
  <si>
    <t>Kohm</t>
  </si>
  <si>
    <t>Construction</t>
  </si>
  <si>
    <t>Km/h</t>
  </si>
  <si>
    <t>R</t>
  </si>
  <si>
    <t>Radial</t>
  </si>
  <si>
    <t>B</t>
  </si>
  <si>
    <t>Diagonal ceinturé</t>
  </si>
  <si>
    <t>C</t>
  </si>
  <si>
    <t>—</t>
  </si>
  <si>
    <t>Diagonal</t>
  </si>
  <si>
    <t>D</t>
  </si>
  <si>
    <t>E</t>
  </si>
  <si>
    <t>F</t>
  </si>
  <si>
    <t>G</t>
  </si>
  <si>
    <t>H</t>
  </si>
  <si>
    <t>J</t>
  </si>
  <si>
    <t>K</t>
  </si>
  <si>
    <t>L</t>
  </si>
  <si>
    <t>M</t>
  </si>
  <si>
    <t>N</t>
  </si>
  <si>
    <t>P</t>
  </si>
  <si>
    <t>Q</t>
  </si>
  <si>
    <t>S</t>
  </si>
  <si>
    <t>T</t>
  </si>
  <si>
    <t>U</t>
  </si>
  <si>
    <t>W</t>
  </si>
  <si>
    <t>Y</t>
  </si>
  <si>
    <t>&gt; 240</t>
  </si>
  <si>
    <t>Pas de code</t>
  </si>
  <si>
    <t>Tableau de serrage pour visserie phosphatée ou zinguée, lubrification adaptée de bonne qualité (coef 0,10)</t>
  </si>
  <si>
    <t>ISO 272</t>
  </si>
  <si>
    <t xml:space="preserve">Classes de qualité boulonnerie acier ISO 898-1 </t>
  </si>
  <si>
    <t>Ø mm</t>
  </si>
  <si>
    <t>ISO mm</t>
  </si>
  <si>
    <t>mm</t>
  </si>
  <si>
    <t>Cs</t>
  </si>
  <si>
    <t>Couple de serrage en N.m</t>
  </si>
  <si>
    <t> </t>
  </si>
  <si>
    <t>CV ou PS</t>
  </si>
  <si>
    <t>H.P. - Horse Power</t>
  </si>
  <si>
    <t>mm Hg à 0°C</t>
  </si>
  <si>
    <t>Pound/in2 - PSI</t>
  </si>
  <si>
    <t>CV - PS</t>
  </si>
  <si>
    <t>Voir aussi - See too http://www.onlineconversion.com/</t>
  </si>
  <si>
    <t>Tableau de serrage pour visserie noire ou zinguée, lubrification sommaire (état de livraison) (coef 0,15)</t>
  </si>
  <si>
    <t>Tableau de serrage pour visserie revêtue ou non. Montage à sec (coef 0,20)</t>
  </si>
  <si>
    <t>Ratio</t>
  </si>
  <si>
    <t>3,25"</t>
  </si>
  <si>
    <t>3,00"</t>
  </si>
  <si>
    <t>3,50"</t>
  </si>
  <si>
    <t>4,00"</t>
  </si>
  <si>
    <t>4,10"</t>
  </si>
  <si>
    <t>4,25"</t>
  </si>
  <si>
    <t>3,61"</t>
  </si>
  <si>
    <t>4,60"</t>
  </si>
  <si>
    <t>100/90</t>
  </si>
  <si>
    <t>130/90</t>
  </si>
  <si>
    <t>110/80</t>
  </si>
  <si>
    <t>140/80</t>
  </si>
  <si>
    <t>120/60</t>
  </si>
  <si>
    <t>180/55</t>
  </si>
  <si>
    <t>120/90</t>
  </si>
  <si>
    <t>130/80</t>
  </si>
  <si>
    <t>120/70</t>
  </si>
  <si>
    <t>130/70</t>
  </si>
  <si>
    <t>150/70</t>
  </si>
  <si>
    <t>160/60</t>
  </si>
  <si>
    <t>160/70</t>
  </si>
  <si>
    <t>150/60</t>
  </si>
  <si>
    <t>170/60</t>
  </si>
  <si>
    <t>90/90</t>
  </si>
  <si>
    <t>100/80</t>
  </si>
  <si>
    <t>110/90</t>
  </si>
  <si>
    <t>4,25"/85</t>
  </si>
  <si>
    <t>Inch.pound</t>
  </si>
  <si>
    <t>kg.m</t>
  </si>
  <si>
    <t>Nm</t>
  </si>
  <si>
    <t>Pound.foot</t>
  </si>
  <si>
    <t>kw</t>
  </si>
  <si>
    <t>PAS
BRITISH STANDARD</t>
  </si>
  <si>
    <t>Fraction</t>
  </si>
  <si>
    <t>inch</t>
  </si>
  <si>
    <t>mBar</t>
  </si>
  <si>
    <t>kg/cm2</t>
  </si>
  <si>
    <t>Voir aussi le calcul en ligne:</t>
  </si>
  <si>
    <t>Vis à tête hexagonale</t>
  </si>
  <si>
    <t>Hauteur
High
(mm)</t>
  </si>
  <si>
    <t>Largeur
Width
mini</t>
  </si>
  <si>
    <t>Largeur
conseillée
Recommended width</t>
  </si>
  <si>
    <t>Largeur
Width
maxi</t>
  </si>
  <si>
    <t>Diamètre
Diameter</t>
  </si>
  <si>
    <t>Largeur
Width</t>
  </si>
  <si>
    <t>Tailles pneu possible
Possible Tire sizes</t>
  </si>
  <si>
    <t>Tableau inverse - Contrôler avec le tableau précédent
Reverse table - Check with first table</t>
  </si>
  <si>
    <t>DENSITÉ (approximatif) / DENSITY (approximate)</t>
  </si>
  <si>
    <t>32/32</t>
  </si>
  <si>
    <t>Correspondance Pouce / mm
Tire sizes Inch/mm</t>
  </si>
  <si>
    <t>Code Vitesse
Speed code</t>
  </si>
  <si>
    <t>Indices de charge - Load index
Valable jusqu'à - Available up to 210 km/h (Tableau Pirelli - http://www.pirelli.com)</t>
  </si>
  <si>
    <t>Vis à tête héxagonale et embase</t>
  </si>
  <si>
    <t>Atm</t>
  </si>
  <si>
    <t>kPa</t>
  </si>
  <si>
    <t>kg</t>
  </si>
  <si>
    <t>L. Carburant</t>
  </si>
  <si>
    <t>L. Huiles de graissage</t>
  </si>
  <si>
    <t>L. Gas-oil</t>
  </si>
  <si>
    <t>L. Fioul</t>
  </si>
  <si>
    <t>G 1/8"</t>
  </si>
  <si>
    <t>DIAMÈTRE EXTÉRIEUR FILETÉ
mm</t>
  </si>
  <si>
    <t>Code</t>
  </si>
  <si>
    <t>DIAMÈTRE INTÉRIEUR TARAUDÉ
mm</t>
  </si>
  <si>
    <t>DIAMÈTRE DE L'AVANT-TROU
mm</t>
  </si>
  <si>
    <t>G 3/8"</t>
  </si>
  <si>
    <t>G 1/4"</t>
  </si>
  <si>
    <t>G 1/2"</t>
  </si>
  <si>
    <t>G 5/8"</t>
  </si>
  <si>
    <t>G 3/4"</t>
  </si>
  <si>
    <t>G 7/8"</t>
  </si>
  <si>
    <t>G 1"</t>
  </si>
  <si>
    <t>G 1 1/8"</t>
  </si>
  <si>
    <t>G 1 1/4"</t>
  </si>
  <si>
    <t>G 1 3/8"</t>
  </si>
  <si>
    <t>G 1 1/2"</t>
  </si>
  <si>
    <t>G 1 3/4"</t>
  </si>
  <si>
    <t>G 2"</t>
  </si>
  <si>
    <t>G 2 1/4"</t>
  </si>
  <si>
    <t>G 2 1/2"</t>
  </si>
  <si>
    <t>G 2 3/4"</t>
  </si>
  <si>
    <t>G 3"</t>
  </si>
  <si>
    <t>G 3 1/4"</t>
  </si>
  <si>
    <t>G 3 1/2"</t>
  </si>
  <si>
    <t>G 3 3/4"</t>
  </si>
  <si>
    <t>G 4"</t>
  </si>
  <si>
    <t>V/VB</t>
  </si>
  <si>
    <t>≤ 240</t>
  </si>
  <si>
    <t>ZR</t>
  </si>
  <si>
    <t>(V) ( VB)</t>
  </si>
  <si>
    <t>(W)</t>
  </si>
  <si>
    <t>&gt; 270</t>
  </si>
  <si>
    <t>≤ 270</t>
  </si>
  <si>
    <t>RACCORD PLOMBERIE</t>
  </si>
  <si>
    <t>12/17</t>
  </si>
  <si>
    <t>15/21</t>
  </si>
  <si>
    <t>UNITÉ DE DÉPART
FIRST UNIT</t>
  </si>
  <si>
    <t>MULTIPLIER PAR...
MULTIPLY BY...</t>
  </si>
  <si>
    <t>POUR OBTENIR
TO OBTAIN</t>
  </si>
  <si>
    <t>20/27</t>
  </si>
  <si>
    <t>26/34</t>
  </si>
  <si>
    <t>33/42</t>
  </si>
  <si>
    <t>40/49</t>
  </si>
  <si>
    <t>MM</t>
  </si>
  <si>
    <t>2,50x17</t>
  </si>
  <si>
    <t>80/90x17</t>
  </si>
  <si>
    <t>2,75x17</t>
  </si>
  <si>
    <t>2,75x18</t>
  </si>
  <si>
    <t>80/90x18</t>
  </si>
  <si>
    <t>3,10x17</t>
  </si>
  <si>
    <t>2,75x21</t>
  </si>
  <si>
    <t>80/90x21</t>
  </si>
  <si>
    <t>3,00x18</t>
  </si>
  <si>
    <t>3,00x19</t>
  </si>
  <si>
    <t>90/90x19</t>
  </si>
  <si>
    <t>3,10x18</t>
  </si>
  <si>
    <t>3,00x21</t>
  </si>
  <si>
    <t>8/13</t>
  </si>
  <si>
    <t>50/60</t>
  </si>
  <si>
    <t>66/76</t>
  </si>
  <si>
    <t>80/90</t>
  </si>
  <si>
    <t>102/114</t>
  </si>
  <si>
    <t>90/90x21</t>
  </si>
  <si>
    <t>90/90x18</t>
  </si>
  <si>
    <t>110/70</t>
  </si>
  <si>
    <t>3,25x18</t>
  </si>
  <si>
    <t>3,60x18</t>
  </si>
  <si>
    <t>100/80x18</t>
  </si>
  <si>
    <t>3,25x19</t>
  </si>
  <si>
    <t>3,60x19</t>
  </si>
  <si>
    <t>3,25x21</t>
  </si>
  <si>
    <t>3,50x18</t>
  </si>
  <si>
    <t>100/90x18</t>
  </si>
  <si>
    <t>110/80x18</t>
  </si>
  <si>
    <t>3,50x19</t>
  </si>
  <si>
    <t>100/90x19</t>
  </si>
  <si>
    <t>3,75x18</t>
  </si>
  <si>
    <t>4,10x18</t>
  </si>
  <si>
    <t>4,10x19</t>
  </si>
  <si>
    <t>4,00x18</t>
  </si>
  <si>
    <t>110/90x18</t>
  </si>
  <si>
    <t>120/80x18</t>
  </si>
  <si>
    <t>120/90x18</t>
  </si>
  <si>
    <t>130/80x18</t>
  </si>
  <si>
    <t>4,25/85x18</t>
  </si>
  <si>
    <t>120/90x17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</si>
</sst>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&quot; &quot;"/>
    <numFmt numFmtId="165" formatCode="#,##0.00&quot; &quot;"/>
    <numFmt numFmtId="166" formatCode="#,##0.000&quot; &quot;"/>
    <numFmt numFmtId="167" formatCode="#,##0.0000&quot; &quot;"/>
    <numFmt numFmtId="168" formatCode="_-* #,##0&quot; FF&quot;_-;\-* #,##0&quot; FF&quot;_-;_-* &quot;-&quot;&quot; FF&quot;_-;_-@_-"/>
    <numFmt numFmtId="169" formatCode="_-* #,##0_ _F_F_-;\-* #,##0_ _F_F_-;_-* &quot;-&quot;_ _F_F_-;_-@_-"/>
    <numFmt numFmtId="170" formatCode="_-* #,##0.00&quot; FF&quot;_-;\-* #,##0.00&quot; FF&quot;_-;_-* &quot;-&quot;??&quot; FF&quot;_-;_-@_-"/>
    <numFmt numFmtId="171" formatCode="0.000"/>
    <numFmt numFmtId="172" formatCode="#,##0.00000&quot; &quot;"/>
  </numFmts>
  <fonts count="28" x14ac:knownFonts="1">
    <font>
      <sz val="9"/>
      <name val="Arial"/>
    </font>
    <font>
      <sz val="10"/>
      <name val="Helvetica"/>
    </font>
    <font>
      <b/>
      <sz val="10"/>
      <name val="Helvetica"/>
    </font>
    <font>
      <b/>
      <sz val="10"/>
      <name val="Avant Garde"/>
    </font>
    <font>
      <b/>
      <sz val="10"/>
      <name val="Arial"/>
    </font>
    <font>
      <sz val="8"/>
      <name val="Avant Garde"/>
    </font>
    <font>
      <sz val="10"/>
      <name val="Arial"/>
    </font>
    <font>
      <sz val="9"/>
      <name val="Arial"/>
    </font>
    <font>
      <b/>
      <sz val="9"/>
      <name val="Arial"/>
    </font>
    <font>
      <b/>
      <sz val="12"/>
      <name val="Arial"/>
    </font>
    <font>
      <sz val="8"/>
      <name val="Arial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 applyFill="0" applyBorder="0" applyAlignment="0" applyProtection="0"/>
    <xf numFmtId="14" fontId="2" fillId="0" borderId="0" applyFont="0" applyFill="0" applyBorder="0" applyProtection="0">
      <alignment horizontal="left"/>
    </xf>
    <xf numFmtId="164" fontId="1" fillId="0" borderId="0" applyFont="0" applyFill="0" applyBorder="0" applyProtection="0">
      <alignment horizontal="right"/>
    </xf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Protection="0">
      <alignment horizontal="right"/>
    </xf>
    <xf numFmtId="0" fontId="3" fillId="0" borderId="0" applyNumberFormat="0" applyFill="0" applyBorder="0" applyProtection="0">
      <alignment horizontal="left" vertical="top" wrapText="1"/>
    </xf>
    <xf numFmtId="165" fontId="8" fillId="0" borderId="0" applyNumberFormat="0" applyFill="0" applyBorder="0" applyProtection="0">
      <alignment horizontal="center" vertical="top" wrapText="1"/>
    </xf>
    <xf numFmtId="165" fontId="4" fillId="0" borderId="0" applyNumberFormat="0" applyFill="0" applyBorder="0" applyProtection="0">
      <alignment horizontal="center" vertical="center" wrapText="1"/>
    </xf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34" applyNumberFormat="0" applyAlignment="0" applyProtection="0"/>
    <xf numFmtId="0" fontId="19" fillId="7" borderId="35" applyNumberFormat="0" applyAlignment="0" applyProtection="0"/>
    <xf numFmtId="0" fontId="20" fillId="7" borderId="34" applyNumberFormat="0" applyAlignment="0" applyProtection="0"/>
    <xf numFmtId="0" fontId="21" fillId="0" borderId="36" applyNumberFormat="0" applyFill="0" applyAlignment="0" applyProtection="0"/>
    <xf numFmtId="0" fontId="22" fillId="8" borderId="37" applyNumberFormat="0" applyAlignment="0" applyProtection="0"/>
    <xf numFmtId="0" fontId="23" fillId="0" borderId="0" applyNumberFormat="0" applyFill="0" applyBorder="0" applyAlignment="0" applyProtection="0"/>
    <xf numFmtId="0" fontId="7" fillId="9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6" fillId="33" borderId="0" applyNumberFormat="0" applyBorder="0" applyAlignment="0" applyProtection="0"/>
  </cellStyleXfs>
  <cellXfs count="143">
    <xf numFmtId="0" fontId="0" fillId="0" borderId="0" xfId="0"/>
    <xf numFmtId="165" fontId="0" fillId="0" borderId="0" xfId="6" applyFont="1">
      <alignment horizontal="right"/>
    </xf>
    <xf numFmtId="0" fontId="0" fillId="0" borderId="1" xfId="0" applyBorder="1"/>
    <xf numFmtId="165" fontId="0" fillId="0" borderId="1" xfId="6" applyFont="1" applyBorder="1">
      <alignment horizontal="right"/>
    </xf>
    <xf numFmtId="0" fontId="8" fillId="0" borderId="1" xfId="8" applyNumberForma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7" fontId="0" fillId="0" borderId="1" xfId="0" quotePrefix="1" applyNumberForma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/>
    <xf numFmtId="0" fontId="0" fillId="0" borderId="5" xfId="0" applyBorder="1"/>
    <xf numFmtId="171" fontId="0" fillId="0" borderId="5" xfId="0" applyNumberFormat="1" applyBorder="1"/>
    <xf numFmtId="0" fontId="0" fillId="0" borderId="1" xfId="0" applyBorder="1"/>
    <xf numFmtId="171" fontId="0" fillId="0" borderId="1" xfId="0" applyNumberFormat="1" applyBorder="1"/>
    <xf numFmtId="0" fontId="0" fillId="0" borderId="0" xfId="0"/>
    <xf numFmtId="0" fontId="0" fillId="0" borderId="0" xfId="0" applyAlignment="1">
      <alignment horizontal="center"/>
    </xf>
    <xf numFmtId="0" fontId="0" fillId="0" borderId="6" xfId="0" applyBorder="1"/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2" borderId="1" xfId="0" applyFill="1" applyBorder="1"/>
    <xf numFmtId="167" fontId="0" fillId="0" borderId="0" xfId="6" applyNumberFormat="1" applyFont="1">
      <alignment horizontal="right"/>
    </xf>
    <xf numFmtId="0" fontId="6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0" xfId="0" applyBorder="1"/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64" fontId="6" fillId="0" borderId="0" xfId="2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165" fontId="6" fillId="0" borderId="0" xfId="6" applyFont="1" applyAlignment="1">
      <alignment horizontal="right" vertical="center"/>
    </xf>
    <xf numFmtId="164" fontId="6" fillId="0" borderId="1" xfId="2" applyFont="1" applyBorder="1" applyAlignment="1">
      <alignment horizontal="right" vertical="center"/>
    </xf>
    <xf numFmtId="165" fontId="6" fillId="0" borderId="1" xfId="6" applyFont="1" applyBorder="1" applyAlignment="1">
      <alignment horizontal="center" vertical="center"/>
    </xf>
    <xf numFmtId="164" fontId="6" fillId="0" borderId="7" xfId="2" applyFont="1" applyBorder="1" applyAlignment="1">
      <alignment horizontal="center" vertical="center"/>
    </xf>
    <xf numFmtId="164" fontId="6" fillId="0" borderId="2" xfId="2" applyFont="1" applyBorder="1" applyAlignment="1">
      <alignment horizontal="center" vertical="center"/>
    </xf>
    <xf numFmtId="164" fontId="6" fillId="0" borderId="5" xfId="2" applyFont="1" applyBorder="1" applyAlignment="1">
      <alignment horizontal="center" vertical="center"/>
    </xf>
    <xf numFmtId="165" fontId="6" fillId="0" borderId="7" xfId="6" applyFont="1" applyBorder="1" applyAlignment="1">
      <alignment horizontal="center" vertical="center"/>
    </xf>
    <xf numFmtId="165" fontId="6" fillId="0" borderId="5" xfId="6" applyFont="1" applyBorder="1" applyAlignment="1">
      <alignment horizontal="center" vertical="center"/>
    </xf>
    <xf numFmtId="165" fontId="6" fillId="0" borderId="2" xfId="6" applyFont="1" applyBorder="1" applyAlignment="1">
      <alignment horizontal="center" vertical="center"/>
    </xf>
    <xf numFmtId="164" fontId="6" fillId="0" borderId="0" xfId="2" applyFont="1" applyAlignment="1">
      <alignment horizontal="center" vertical="center"/>
    </xf>
    <xf numFmtId="165" fontId="6" fillId="0" borderId="0" xfId="6" applyFont="1" applyAlignment="1">
      <alignment horizontal="center" vertical="center"/>
    </xf>
    <xf numFmtId="165" fontId="6" fillId="0" borderId="1" xfId="6" applyFont="1" applyBorder="1" applyAlignment="1">
      <alignment horizontal="center"/>
    </xf>
    <xf numFmtId="165" fontId="6" fillId="0" borderId="7" xfId="6" applyFont="1" applyBorder="1" applyAlignment="1">
      <alignment horizontal="center"/>
    </xf>
    <xf numFmtId="165" fontId="6" fillId="0" borderId="5" xfId="6" applyFont="1" applyBorder="1" applyAlignment="1">
      <alignment horizontal="center"/>
    </xf>
    <xf numFmtId="164" fontId="6" fillId="0" borderId="1" xfId="2" applyFont="1" applyBorder="1">
      <alignment horizontal="right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164" fontId="6" fillId="0" borderId="10" xfId="2" applyFont="1" applyBorder="1" applyAlignment="1">
      <alignment horizontal="center" vertical="center"/>
    </xf>
    <xf numFmtId="164" fontId="6" fillId="0" borderId="11" xfId="2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8" fillId="0" borderId="1" xfId="8" applyNumberFormat="1" applyFont="1" applyBorder="1" applyAlignment="1">
      <alignment horizontal="center" vertical="center" wrapText="1"/>
    </xf>
    <xf numFmtId="0" fontId="4" fillId="0" borderId="0" xfId="0" applyFont="1"/>
    <xf numFmtId="0" fontId="6" fillId="0" borderId="17" xfId="0" applyFont="1" applyBorder="1"/>
    <xf numFmtId="0" fontId="0" fillId="0" borderId="17" xfId="0" applyBorder="1"/>
    <xf numFmtId="0" fontId="6" fillId="0" borderId="18" xfId="0" applyFont="1" applyBorder="1"/>
    <xf numFmtId="0" fontId="0" fillId="0" borderId="18" xfId="0" applyBorder="1"/>
    <xf numFmtId="165" fontId="6" fillId="2" borderId="1" xfId="6" applyFont="1" applyFill="1" applyBorder="1" applyAlignment="1">
      <alignment horizontal="center" vertical="center"/>
    </xf>
    <xf numFmtId="0" fontId="4" fillId="0" borderId="19" xfId="8" applyNumberFormat="1" applyFont="1" applyBorder="1" applyAlignment="1">
      <alignment horizontal="center" vertical="center" wrapText="1"/>
    </xf>
    <xf numFmtId="0" fontId="4" fillId="0" borderId="20" xfId="8" applyNumberFormat="1" applyFont="1" applyBorder="1" applyAlignment="1">
      <alignment horizontal="center" vertical="center" wrapText="1"/>
    </xf>
    <xf numFmtId="0" fontId="4" fillId="0" borderId="21" xfId="8" applyNumberFormat="1" applyFont="1" applyBorder="1" applyAlignment="1">
      <alignment horizontal="center" vertical="center" wrapText="1"/>
    </xf>
    <xf numFmtId="0" fontId="6" fillId="0" borderId="22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8" fillId="0" borderId="7" xfId="8" applyNumberFormat="1" applyFont="1" applyBorder="1" applyAlignment="1">
      <alignment horizontal="center" vertical="center" wrapText="1"/>
    </xf>
    <xf numFmtId="0" fontId="8" fillId="2" borderId="1" xfId="8" applyNumberFormat="1" applyFont="1" applyFill="1" applyBorder="1" applyAlignment="1">
      <alignment horizontal="center" vertical="center" wrapText="1"/>
    </xf>
    <xf numFmtId="0" fontId="8" fillId="0" borderId="24" xfId="8" applyNumberFormat="1" applyFont="1" applyBorder="1" applyAlignment="1">
      <alignment horizontal="center" vertical="center" wrapText="1"/>
    </xf>
    <xf numFmtId="0" fontId="4" fillId="0" borderId="4" xfId="8" applyNumberFormat="1" applyFont="1" applyBorder="1" applyAlignment="1">
      <alignment horizontal="center" vertical="center" wrapText="1"/>
    </xf>
    <xf numFmtId="166" fontId="4" fillId="0" borderId="4" xfId="8" applyNumberFormat="1" applyFont="1" applyBorder="1" applyAlignment="1">
      <alignment horizontal="center" vertical="center" wrapText="1"/>
    </xf>
    <xf numFmtId="166" fontId="6" fillId="0" borderId="0" xfId="0" applyNumberFormat="1" applyFont="1" applyAlignment="1">
      <alignment horizontal="center" vertical="center"/>
    </xf>
    <xf numFmtId="166" fontId="6" fillId="0" borderId="1" xfId="6" applyNumberFormat="1" applyFont="1" applyBorder="1" applyAlignment="1">
      <alignment horizontal="center" vertical="center"/>
    </xf>
    <xf numFmtId="165" fontId="6" fillId="0" borderId="1" xfId="6" applyFont="1" applyBorder="1" applyAlignment="1">
      <alignment horizontal="right" vertical="center"/>
    </xf>
    <xf numFmtId="0" fontId="6" fillId="0" borderId="1" xfId="0" applyFont="1" applyBorder="1" applyAlignment="1">
      <alignment horizontal="left" vertical="center"/>
    </xf>
    <xf numFmtId="165" fontId="6" fillId="0" borderId="1" xfId="6" applyFont="1" applyBorder="1" applyAlignment="1">
      <alignment horizontal="left" vertical="center"/>
    </xf>
    <xf numFmtId="0" fontId="6" fillId="0" borderId="1" xfId="0" applyFont="1" applyBorder="1" applyAlignment="1">
      <alignment horizontal="right" vertical="center"/>
    </xf>
    <xf numFmtId="167" fontId="6" fillId="0" borderId="1" xfId="6" applyNumberFormat="1" applyFont="1" applyBorder="1" applyAlignment="1">
      <alignment horizontal="center" vertical="center"/>
    </xf>
    <xf numFmtId="172" fontId="6" fillId="0" borderId="1" xfId="6" applyNumberFormat="1" applyFont="1" applyBorder="1" applyAlignment="1">
      <alignment horizontal="center" vertical="center"/>
    </xf>
    <xf numFmtId="0" fontId="4" fillId="0" borderId="1" xfId="8" applyNumberFormat="1" applyFont="1" applyBorder="1" applyAlignment="1">
      <alignment horizontal="center" vertical="center" wrapText="1"/>
    </xf>
    <xf numFmtId="166" fontId="4" fillId="0" borderId="1" xfId="8" applyNumberFormat="1" applyFont="1" applyBorder="1" applyAlignment="1">
      <alignment horizontal="center" vertical="center" wrapText="1"/>
    </xf>
    <xf numFmtId="165" fontId="4" fillId="0" borderId="1" xfId="8" applyFont="1" applyFill="1" applyBorder="1" applyAlignment="1">
      <alignment horizontal="center" vertical="center" wrapText="1"/>
    </xf>
    <xf numFmtId="13" fontId="6" fillId="0" borderId="1" xfId="0" quotePrefix="1" applyNumberFormat="1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0" fontId="0" fillId="2" borderId="1" xfId="0" applyFill="1" applyBorder="1"/>
    <xf numFmtId="165" fontId="0" fillId="2" borderId="1" xfId="6" applyFont="1" applyFill="1" applyBorder="1">
      <alignment horizontal="right"/>
    </xf>
    <xf numFmtId="0" fontId="0" fillId="2" borderId="1" xfId="0" quotePrefix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165" fontId="6" fillId="0" borderId="7" xfId="6" applyFont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4" fillId="0" borderId="6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3" fillId="0" borderId="29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/>
    <xf numFmtId="0" fontId="0" fillId="0" borderId="8" xfId="0" applyBorder="1" applyAlignment="1"/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</cellXfs>
  <cellStyles count="51">
    <cellStyle name="20 % - Accent1" xfId="28" builtinId="30" hidden="1"/>
    <cellStyle name="20 % - Accent2" xfId="32" builtinId="34" hidden="1"/>
    <cellStyle name="20 % - Accent3" xfId="36" builtinId="38" hidden="1"/>
    <cellStyle name="20 % - Accent4" xfId="40" builtinId="42" hidden="1"/>
    <cellStyle name="20 % - Accent5" xfId="44" builtinId="46" hidden="1"/>
    <cellStyle name="20 % - Accent6" xfId="48" builtinId="50" hidden="1"/>
    <cellStyle name="40 % - Accent1" xfId="29" builtinId="31" hidden="1"/>
    <cellStyle name="40 % - Accent2" xfId="33" builtinId="35" hidden="1"/>
    <cellStyle name="40 % - Accent3" xfId="37" builtinId="39" hidden="1"/>
    <cellStyle name="40 % - Accent4" xfId="41" builtinId="43" hidden="1"/>
    <cellStyle name="40 % - Accent5" xfId="45" builtinId="47" hidden="1"/>
    <cellStyle name="40 % - Accent6" xfId="49" builtinId="51" hidden="1"/>
    <cellStyle name="60 % - Accent1" xfId="30" builtinId="32" hidden="1"/>
    <cellStyle name="60 % - Accent2" xfId="34" builtinId="36" hidden="1"/>
    <cellStyle name="60 % - Accent3" xfId="38" builtinId="40" hidden="1"/>
    <cellStyle name="60 % - Accent4" xfId="42" builtinId="44" hidden="1"/>
    <cellStyle name="60 % - Accent5" xfId="46" builtinId="48" hidden="1"/>
    <cellStyle name="60 % - Accent6" xfId="50" builtinId="52" hidden="1"/>
    <cellStyle name="Accent1" xfId="27" builtinId="29" hidden="1"/>
    <cellStyle name="Accent2" xfId="31" builtinId="33" hidden="1"/>
    <cellStyle name="Accent3" xfId="35" builtinId="37" hidden="1"/>
    <cellStyle name="Accent4" xfId="39" builtinId="41" hidden="1"/>
    <cellStyle name="Accent5" xfId="43" builtinId="45" hidden="1"/>
    <cellStyle name="Accent6" xfId="47" builtinId="49" hidden="1"/>
    <cellStyle name="Avertissement" xfId="23" builtinId="11" hidden="1"/>
    <cellStyle name="Bon" xfId="15" builtinId="26" hidden="1"/>
    <cellStyle name="Calcul" xfId="20" builtinId="22" hidden="1"/>
    <cellStyle name="Cellule liée" xfId="21" builtinId="24" hidden="1"/>
    <cellStyle name="Date" xfId="1"/>
    <cellStyle name="Entier" xfId="2"/>
    <cellStyle name="Entrée" xfId="18" builtinId="20" hidden="1"/>
    <cellStyle name="Insatisfaisant" xfId="16" builtinId="27" hidden="1"/>
    <cellStyle name="Milliers [0]" xfId="3" builtinId="6" hidden="1"/>
    <cellStyle name="Monétaire" xfId="4" builtinId="4" hidden="1"/>
    <cellStyle name="Monétaire [0]" xfId="5" builtinId="7" hidden="1"/>
    <cellStyle name="Neutre" xfId="17" builtinId="28" hidden="1"/>
    <cellStyle name="Nombre" xfId="6"/>
    <cellStyle name="Normal" xfId="0" builtinId="0"/>
    <cellStyle name="Remarque" xfId="24" builtinId="10" hidden="1"/>
    <cellStyle name="Sortie" xfId="19" builtinId="21" hidden="1"/>
    <cellStyle name="Sous-Titre" xfId="7"/>
    <cellStyle name="Texte explicatif" xfId="25" builtinId="53" hidden="1"/>
    <cellStyle name="Titre" xfId="8"/>
    <cellStyle name="Titre " xfId="10" builtinId="15" hidden="1"/>
    <cellStyle name="Titre 1" xfId="11" builtinId="16" hidden="1"/>
    <cellStyle name="Titre 2" xfId="12" builtinId="17" hidden="1"/>
    <cellStyle name="Titre 3" xfId="13" builtinId="18" hidden="1"/>
    <cellStyle name="Titre 4" xfId="14" builtinId="19" hidden="1"/>
    <cellStyle name="Titre_Pneus_Marquage" xfId="9"/>
    <cellStyle name="Total" xfId="26" builtinId="25" hidden="1"/>
    <cellStyle name="Vérification de cellule" xfId="22" builtinId="23" hidden="1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25075929804737"/>
          <c:y val="0.0407725108278406"/>
          <c:w val="0.910876636817201"/>
          <c:h val="0.894849316589975"/>
        </c:manualLayout>
      </c:layout>
      <c:lineChart>
        <c:grouping val="standard"/>
        <c:varyColors val="0"/>
        <c:ser>
          <c:idx val="0"/>
          <c:order val="0"/>
          <c:tx>
            <c:v>T°C vs Ohm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'3- Sondes NTC'!$A$13:$A$23</c:f>
              <c:numCache>
                <c:formatCode>General</c:formatCode>
                <c:ptCount val="11"/>
                <c:pt idx="0">
                  <c:v>-10.0</c:v>
                </c:pt>
                <c:pt idx="1">
                  <c:v>0.0</c:v>
                </c:pt>
                <c:pt idx="2">
                  <c:v>10.0</c:v>
                </c:pt>
                <c:pt idx="3">
                  <c:v>20.0</c:v>
                </c:pt>
                <c:pt idx="4">
                  <c:v>25.0</c:v>
                </c:pt>
                <c:pt idx="5">
                  <c:v>30.0</c:v>
                </c:pt>
                <c:pt idx="6">
                  <c:v>40.0</c:v>
                </c:pt>
                <c:pt idx="7">
                  <c:v>50.0</c:v>
                </c:pt>
                <c:pt idx="8">
                  <c:v>60.0</c:v>
                </c:pt>
                <c:pt idx="9">
                  <c:v>70.0</c:v>
                </c:pt>
                <c:pt idx="10">
                  <c:v>80.0</c:v>
                </c:pt>
              </c:numCache>
            </c:numRef>
          </c:cat>
          <c:val>
            <c:numRef>
              <c:f>'3- Sondes NTC'!$B$13:$B$23</c:f>
              <c:numCache>
                <c:formatCode>0.000</c:formatCode>
                <c:ptCount val="11"/>
                <c:pt idx="0">
                  <c:v>16.599</c:v>
                </c:pt>
                <c:pt idx="1">
                  <c:v>9.75</c:v>
                </c:pt>
                <c:pt idx="2">
                  <c:v>5.97</c:v>
                </c:pt>
                <c:pt idx="3">
                  <c:v>3.747</c:v>
                </c:pt>
                <c:pt idx="4">
                  <c:v>3.0</c:v>
                </c:pt>
                <c:pt idx="5">
                  <c:v>2.417</c:v>
                </c:pt>
                <c:pt idx="6">
                  <c:v>1.598</c:v>
                </c:pt>
                <c:pt idx="7">
                  <c:v>1.08</c:v>
                </c:pt>
                <c:pt idx="8">
                  <c:v>0.746</c:v>
                </c:pt>
                <c:pt idx="9">
                  <c:v>0.525</c:v>
                </c:pt>
                <c:pt idx="10">
                  <c:v>0.377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97080"/>
        <c:axId val="2137368104"/>
      </c:lineChart>
      <c:catAx>
        <c:axId val="-2042597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137368104"/>
        <c:crossesAt val="0.0"/>
        <c:auto val="1"/>
        <c:lblAlgn val="ctr"/>
        <c:lblOffset val="100"/>
        <c:tickLblSkip val="1"/>
        <c:tickMarkSkip val="1"/>
        <c:noMultiLvlLbl val="0"/>
      </c:catAx>
      <c:valAx>
        <c:axId val="2137368104"/>
        <c:scaling>
          <c:orientation val="minMax"/>
          <c:max val="18.0"/>
          <c:min val="0.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numFmt formatCode="0.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-2042597080"/>
        <c:crosses val="autoZero"/>
        <c:crossBetween val="between"/>
        <c:majorUnit val="1.0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1.0" l="0.75" r="0.75" t="1.0" header="0.4921259845" footer="0.4921259845"/>
    <c:pageSetup paperSize="0" orientation="landscape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8.png"/><Relationship Id="rId3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8.png"/><Relationship Id="rId3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8.png"/><Relationship Id="rId3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2</xdr:row>
      <xdr:rowOff>114300</xdr:rowOff>
    </xdr:from>
    <xdr:to>
      <xdr:col>2</xdr:col>
      <xdr:colOff>292100</xdr:colOff>
      <xdr:row>7</xdr:row>
      <xdr:rowOff>25400</xdr:rowOff>
    </xdr:to>
    <xdr:pic>
      <xdr:nvPicPr>
        <xdr:cNvPr id="71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0" y="673100"/>
          <a:ext cx="2159000" cy="6731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127000</xdr:colOff>
      <xdr:row>0</xdr:row>
      <xdr:rowOff>101600</xdr:rowOff>
    </xdr:from>
    <xdr:to>
      <xdr:col>13</xdr:col>
      <xdr:colOff>812800</xdr:colOff>
      <xdr:row>42</xdr:row>
      <xdr:rowOff>127000</xdr:rowOff>
    </xdr:to>
    <xdr:graphicFrame macro="">
      <xdr:nvGraphicFramePr>
        <xdr:cNvPr id="10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243839</xdr:colOff>
      <xdr:row>1</xdr:row>
      <xdr:rowOff>40640</xdr:rowOff>
    </xdr:from>
    <xdr:to>
      <xdr:col>13</xdr:col>
      <xdr:colOff>958106</xdr:colOff>
      <xdr:row>41</xdr:row>
      <xdr:rowOff>142240</xdr:rowOff>
    </xdr:to>
    <xdr:pic>
      <xdr:nvPicPr>
        <xdr:cNvPr id="2" name="Image 1" descr="INFO-19HD1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199" y="528320"/>
          <a:ext cx="9766827" cy="63906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11</xdr:col>
      <xdr:colOff>502920</xdr:colOff>
      <xdr:row>110</xdr:row>
      <xdr:rowOff>101600</xdr:rowOff>
    </xdr:to>
    <xdr:pic>
      <xdr:nvPicPr>
        <xdr:cNvPr id="4" name="Image 3" descr="ConversionPouces-mm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360" y="7233920"/>
          <a:ext cx="7543800" cy="1016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629920</xdr:colOff>
      <xdr:row>42</xdr:row>
      <xdr:rowOff>0</xdr:rowOff>
    </xdr:from>
    <xdr:to>
      <xdr:col>16</xdr:col>
      <xdr:colOff>274320</xdr:colOff>
      <xdr:row>136</xdr:row>
      <xdr:rowOff>50800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920" y="7457440"/>
          <a:ext cx="10160000" cy="14376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47</xdr:row>
      <xdr:rowOff>0</xdr:rowOff>
    </xdr:to>
    <xdr:sp macro="" textlink="">
      <xdr:nvSpPr>
        <xdr:cNvPr id="9217" name="AutoShape 1" descr="ttps://i42.servimg.com/u/f42/12/52/80/95/equiva10.jpg"/>
        <xdr:cNvSpPr>
          <a:spLocks noChangeAspect="1" noChangeArrowheads="1"/>
        </xdr:cNvSpPr>
      </xdr:nvSpPr>
      <xdr:spPr bwMode="auto">
        <a:xfrm>
          <a:off x="698500" y="791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fr-FR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279400</xdr:colOff>
      <xdr:row>0</xdr:row>
      <xdr:rowOff>25400</xdr:rowOff>
    </xdr:from>
    <xdr:to>
      <xdr:col>10</xdr:col>
      <xdr:colOff>901700</xdr:colOff>
      <xdr:row>0</xdr:row>
      <xdr:rowOff>2743200</xdr:rowOff>
    </xdr:to>
    <xdr:pic>
      <xdr:nvPicPr>
        <xdr:cNvPr id="30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25400"/>
          <a:ext cx="8724900" cy="271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15</xdr:row>
      <xdr:rowOff>63500</xdr:rowOff>
    </xdr:from>
    <xdr:to>
      <xdr:col>9</xdr:col>
      <xdr:colOff>685800</xdr:colOff>
      <xdr:row>44</xdr:row>
      <xdr:rowOff>101600</xdr:rowOff>
    </xdr:to>
    <xdr:pic>
      <xdr:nvPicPr>
        <xdr:cNvPr id="307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5321300"/>
          <a:ext cx="6756400" cy="449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203200</xdr:colOff>
      <xdr:row>3</xdr:row>
      <xdr:rowOff>101600</xdr:rowOff>
    </xdr:from>
    <xdr:to>
      <xdr:col>1</xdr:col>
      <xdr:colOff>25400</xdr:colOff>
      <xdr:row>3</xdr:row>
      <xdr:rowOff>533400</xdr:rowOff>
    </xdr:to>
    <xdr:pic>
      <xdr:nvPicPr>
        <xdr:cNvPr id="41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800100"/>
          <a:ext cx="5969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203200</xdr:colOff>
      <xdr:row>3</xdr:row>
      <xdr:rowOff>88900</xdr:rowOff>
    </xdr:from>
    <xdr:to>
      <xdr:col>2</xdr:col>
      <xdr:colOff>25400</xdr:colOff>
      <xdr:row>3</xdr:row>
      <xdr:rowOff>533400</xdr:rowOff>
    </xdr:to>
    <xdr:pic>
      <xdr:nvPicPr>
        <xdr:cNvPr id="410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787400"/>
          <a:ext cx="5969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3</xdr:row>
      <xdr:rowOff>127000</xdr:rowOff>
    </xdr:from>
    <xdr:to>
      <xdr:col>3</xdr:col>
      <xdr:colOff>50800</xdr:colOff>
      <xdr:row>3</xdr:row>
      <xdr:rowOff>533400</xdr:rowOff>
    </xdr:to>
    <xdr:pic>
      <xdr:nvPicPr>
        <xdr:cNvPr id="410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825500"/>
          <a:ext cx="596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203200</xdr:colOff>
      <xdr:row>3</xdr:row>
      <xdr:rowOff>101600</xdr:rowOff>
    </xdr:from>
    <xdr:to>
      <xdr:col>1</xdr:col>
      <xdr:colOff>25400</xdr:colOff>
      <xdr:row>3</xdr:row>
      <xdr:rowOff>533400</xdr:rowOff>
    </xdr:to>
    <xdr:pic>
      <xdr:nvPicPr>
        <xdr:cNvPr id="51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800100"/>
          <a:ext cx="5969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203200</xdr:colOff>
      <xdr:row>3</xdr:row>
      <xdr:rowOff>88900</xdr:rowOff>
    </xdr:from>
    <xdr:to>
      <xdr:col>2</xdr:col>
      <xdr:colOff>25400</xdr:colOff>
      <xdr:row>3</xdr:row>
      <xdr:rowOff>533400</xdr:rowOff>
    </xdr:to>
    <xdr:pic>
      <xdr:nvPicPr>
        <xdr:cNvPr id="51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787400"/>
          <a:ext cx="5969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3</xdr:row>
      <xdr:rowOff>127000</xdr:rowOff>
    </xdr:from>
    <xdr:to>
      <xdr:col>3</xdr:col>
      <xdr:colOff>50800</xdr:colOff>
      <xdr:row>3</xdr:row>
      <xdr:rowOff>533400</xdr:rowOff>
    </xdr:to>
    <xdr:pic>
      <xdr:nvPicPr>
        <xdr:cNvPr id="512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825500"/>
          <a:ext cx="596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203200</xdr:colOff>
      <xdr:row>3</xdr:row>
      <xdr:rowOff>101600</xdr:rowOff>
    </xdr:from>
    <xdr:to>
      <xdr:col>1</xdr:col>
      <xdr:colOff>25400</xdr:colOff>
      <xdr:row>3</xdr:row>
      <xdr:rowOff>533400</xdr:rowOff>
    </xdr:to>
    <xdr:pic>
      <xdr:nvPicPr>
        <xdr:cNvPr id="61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596900"/>
          <a:ext cx="5969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203200</xdr:colOff>
      <xdr:row>3</xdr:row>
      <xdr:rowOff>88900</xdr:rowOff>
    </xdr:from>
    <xdr:to>
      <xdr:col>2</xdr:col>
      <xdr:colOff>25400</xdr:colOff>
      <xdr:row>3</xdr:row>
      <xdr:rowOff>533400</xdr:rowOff>
    </xdr:to>
    <xdr:pic>
      <xdr:nvPicPr>
        <xdr:cNvPr id="61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900" y="584200"/>
          <a:ext cx="5969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3</xdr:row>
      <xdr:rowOff>127000</xdr:rowOff>
    </xdr:from>
    <xdr:to>
      <xdr:col>3</xdr:col>
      <xdr:colOff>50800</xdr:colOff>
      <xdr:row>3</xdr:row>
      <xdr:rowOff>533400</xdr:rowOff>
    </xdr:to>
    <xdr:pic>
      <xdr:nvPicPr>
        <xdr:cNvPr id="615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622300"/>
          <a:ext cx="5969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zoomScale="125" workbookViewId="0">
      <selection activeCell="A13" sqref="A13"/>
    </sheetView>
  </sheetViews>
  <sheetFormatPr baseColWidth="10" defaultColWidth="13.1640625" defaultRowHeight="11" x14ac:dyDescent="0"/>
  <cols>
    <col min="1" max="1" width="19.1640625" customWidth="1"/>
    <col min="2" max="4" width="14" customWidth="1"/>
    <col min="5" max="5" width="14" style="6" customWidth="1"/>
  </cols>
  <sheetData>
    <row r="1" spans="1:5" s="5" customFormat="1" ht="41" customHeight="1">
      <c r="A1" s="4" t="s">
        <v>107</v>
      </c>
      <c r="B1" s="4" t="s">
        <v>136</v>
      </c>
      <c r="C1" s="4" t="s">
        <v>138</v>
      </c>
      <c r="D1" s="4" t="s">
        <v>139</v>
      </c>
      <c r="E1" s="4" t="s">
        <v>168</v>
      </c>
    </row>
    <row r="2" spans="1:5">
      <c r="A2" s="2" t="s">
        <v>135</v>
      </c>
      <c r="B2" s="3">
        <v>9.73</v>
      </c>
      <c r="C2" s="3">
        <v>8.85</v>
      </c>
      <c r="D2" s="3">
        <v>8.8000000000000007</v>
      </c>
    </row>
    <row r="3" spans="1:5">
      <c r="A3" s="2" t="s">
        <v>141</v>
      </c>
      <c r="B3" s="3">
        <v>13.16</v>
      </c>
      <c r="C3" s="3">
        <v>11.89</v>
      </c>
      <c r="D3" s="3">
        <v>11.8</v>
      </c>
      <c r="E3" s="8" t="s">
        <v>192</v>
      </c>
    </row>
    <row r="4" spans="1:5">
      <c r="A4" s="2" t="s">
        <v>140</v>
      </c>
      <c r="B4" s="3">
        <v>16.66</v>
      </c>
      <c r="C4" s="3">
        <v>15.39</v>
      </c>
      <c r="D4" s="3">
        <v>15.25</v>
      </c>
      <c r="E4" s="7" t="s">
        <v>169</v>
      </c>
    </row>
    <row r="5" spans="1:5">
      <c r="A5" s="111" t="s">
        <v>142</v>
      </c>
      <c r="B5" s="112">
        <v>20.95</v>
      </c>
      <c r="C5" s="112">
        <v>19.170000000000002</v>
      </c>
      <c r="D5" s="112">
        <v>19</v>
      </c>
      <c r="E5" s="113" t="s">
        <v>170</v>
      </c>
    </row>
    <row r="6" spans="1:5">
      <c r="A6" s="2" t="s">
        <v>143</v>
      </c>
      <c r="B6" s="3">
        <v>22.91</v>
      </c>
      <c r="C6" s="3">
        <v>21.13</v>
      </c>
      <c r="D6" s="3">
        <v>21</v>
      </c>
    </row>
    <row r="7" spans="1:5">
      <c r="A7" s="111" t="s">
        <v>144</v>
      </c>
      <c r="B7" s="112">
        <v>26.44</v>
      </c>
      <c r="C7" s="112">
        <v>24.66</v>
      </c>
      <c r="D7" s="112">
        <v>24.5</v>
      </c>
      <c r="E7" s="114" t="s">
        <v>174</v>
      </c>
    </row>
    <row r="8" spans="1:5">
      <c r="A8" s="2" t="s">
        <v>145</v>
      </c>
      <c r="B8" s="3">
        <v>30.2</v>
      </c>
      <c r="C8" s="3">
        <v>28.42</v>
      </c>
      <c r="D8" s="3">
        <v>28.25</v>
      </c>
    </row>
    <row r="9" spans="1:5">
      <c r="A9" s="111" t="s">
        <v>146</v>
      </c>
      <c r="B9" s="112">
        <v>33.25</v>
      </c>
      <c r="C9" s="112">
        <v>30.93</v>
      </c>
      <c r="D9" s="112">
        <v>30.75</v>
      </c>
      <c r="E9" s="113" t="s">
        <v>175</v>
      </c>
    </row>
    <row r="10" spans="1:5">
      <c r="A10" s="2" t="s">
        <v>147</v>
      </c>
      <c r="B10" s="3">
        <v>37.9</v>
      </c>
      <c r="C10" s="3">
        <v>35.58</v>
      </c>
      <c r="D10" s="3">
        <v>35.299999999999997</v>
      </c>
    </row>
    <row r="11" spans="1:5">
      <c r="A11" s="2" t="s">
        <v>148</v>
      </c>
      <c r="B11" s="3">
        <v>41.91</v>
      </c>
      <c r="C11" s="3">
        <v>35.590000000000003</v>
      </c>
      <c r="D11" s="3">
        <v>39.25</v>
      </c>
      <c r="E11" s="8" t="s">
        <v>176</v>
      </c>
    </row>
    <row r="12" spans="1:5">
      <c r="A12" s="2" t="s">
        <v>149</v>
      </c>
      <c r="B12" s="3">
        <v>44.32</v>
      </c>
      <c r="C12" s="3">
        <v>42</v>
      </c>
      <c r="D12" s="3">
        <v>41.7</v>
      </c>
    </row>
    <row r="13" spans="1:5">
      <c r="A13" s="2" t="s">
        <v>150</v>
      </c>
      <c r="B13" s="3">
        <v>47.8</v>
      </c>
      <c r="C13" s="3">
        <v>45.48</v>
      </c>
      <c r="D13" s="3">
        <v>42.25</v>
      </c>
      <c r="E13" s="9" t="s">
        <v>177</v>
      </c>
    </row>
    <row r="14" spans="1:5">
      <c r="A14" s="2" t="s">
        <v>151</v>
      </c>
      <c r="B14" s="3">
        <v>53.74</v>
      </c>
      <c r="C14" s="3">
        <v>51.43</v>
      </c>
      <c r="D14" s="3">
        <v>51.1</v>
      </c>
    </row>
    <row r="15" spans="1:5">
      <c r="A15" s="2" t="s">
        <v>152</v>
      </c>
      <c r="B15" s="3">
        <v>59.61</v>
      </c>
      <c r="C15" s="3">
        <v>57.29</v>
      </c>
      <c r="D15" s="3">
        <v>57</v>
      </c>
      <c r="E15" s="8" t="s">
        <v>193</v>
      </c>
    </row>
    <row r="16" spans="1:5">
      <c r="A16" s="2" t="s">
        <v>153</v>
      </c>
      <c r="B16" s="3">
        <v>65.709999999999994</v>
      </c>
      <c r="C16" s="3">
        <v>63.39</v>
      </c>
      <c r="D16" s="3">
        <v>63.1</v>
      </c>
    </row>
    <row r="17" spans="1:5">
      <c r="A17" s="2" t="s">
        <v>154</v>
      </c>
      <c r="B17" s="3">
        <v>75.180000000000007</v>
      </c>
      <c r="C17" s="3">
        <v>72.86</v>
      </c>
      <c r="D17" s="3">
        <v>72.599999999999994</v>
      </c>
      <c r="E17" s="8" t="s">
        <v>194</v>
      </c>
    </row>
    <row r="18" spans="1:5">
      <c r="A18" s="2" t="s">
        <v>155</v>
      </c>
      <c r="B18" s="3">
        <v>81.53</v>
      </c>
      <c r="C18" s="3">
        <v>79.209999999999994</v>
      </c>
      <c r="D18" s="3">
        <v>78.900000000000006</v>
      </c>
    </row>
    <row r="19" spans="1:5">
      <c r="A19" s="2" t="s">
        <v>156</v>
      </c>
      <c r="B19" s="3">
        <v>87.88</v>
      </c>
      <c r="C19" s="3">
        <v>85.56</v>
      </c>
      <c r="D19" s="3">
        <v>85.3</v>
      </c>
      <c r="E19" s="8" t="s">
        <v>195</v>
      </c>
    </row>
    <row r="20" spans="1:5">
      <c r="A20" s="2" t="s">
        <v>157</v>
      </c>
      <c r="B20" s="3">
        <v>93.98</v>
      </c>
      <c r="C20" s="3">
        <v>91.66</v>
      </c>
      <c r="D20" s="3">
        <v>91.5</v>
      </c>
    </row>
    <row r="21" spans="1:5">
      <c r="A21" s="2" t="s">
        <v>158</v>
      </c>
      <c r="B21" s="3">
        <v>100.33</v>
      </c>
      <c r="C21" s="3">
        <v>98.01</v>
      </c>
      <c r="D21" s="3">
        <v>97.7</v>
      </c>
    </row>
    <row r="22" spans="1:5">
      <c r="A22" s="2" t="s">
        <v>159</v>
      </c>
      <c r="B22" s="3">
        <v>106.68</v>
      </c>
      <c r="C22" s="3">
        <v>104.3</v>
      </c>
      <c r="D22" s="3">
        <v>104</v>
      </c>
    </row>
    <row r="23" spans="1:5">
      <c r="A23" s="2" t="s">
        <v>160</v>
      </c>
      <c r="B23" s="3">
        <v>113.03</v>
      </c>
      <c r="C23" s="3">
        <v>110.71</v>
      </c>
      <c r="D23" s="3">
        <v>110.4</v>
      </c>
      <c r="E23" s="8" t="s">
        <v>196</v>
      </c>
    </row>
    <row r="24" spans="1:5">
      <c r="B24" s="1"/>
      <c r="C24" s="1"/>
      <c r="D24" s="1"/>
    </row>
    <row r="25" spans="1:5">
      <c r="B25" s="1"/>
      <c r="C25" s="1"/>
      <c r="D25" s="1"/>
    </row>
    <row r="26" spans="1:5">
      <c r="B26" s="31"/>
      <c r="C26" s="1"/>
      <c r="D26" s="1"/>
    </row>
    <row r="27" spans="1:5">
      <c r="B27" s="1"/>
      <c r="C27" s="1"/>
      <c r="D27" s="1"/>
    </row>
    <row r="28" spans="1:5">
      <c r="B28" s="1"/>
      <c r="C28" s="1"/>
      <c r="D28" s="1"/>
    </row>
    <row r="29" spans="1:5">
      <c r="B29" s="1"/>
      <c r="C29" s="1"/>
      <c r="D29" s="1"/>
    </row>
    <row r="30" spans="1:5">
      <c r="B30" s="1"/>
      <c r="C30" s="1"/>
      <c r="D30" s="1"/>
    </row>
    <row r="31" spans="1:5">
      <c r="B31" s="1"/>
      <c r="C31" s="1"/>
      <c r="D31" s="1"/>
    </row>
    <row r="32" spans="1:5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  <row r="39" spans="2:4">
      <c r="B39" s="1"/>
      <c r="C39" s="1"/>
      <c r="D39" s="1"/>
    </row>
    <row r="40" spans="2:4">
      <c r="B40" s="1"/>
      <c r="C40" s="1"/>
      <c r="D40" s="1"/>
    </row>
    <row r="41" spans="2:4">
      <c r="B41" s="1"/>
      <c r="C41" s="1"/>
      <c r="D41" s="1"/>
    </row>
    <row r="42" spans="2:4">
      <c r="B42" s="1"/>
      <c r="C42" s="1"/>
      <c r="D42" s="1"/>
    </row>
    <row r="43" spans="2:4">
      <c r="B43" s="1"/>
      <c r="C43" s="1"/>
      <c r="D43" s="1"/>
    </row>
    <row r="44" spans="2:4">
      <c r="B44" s="1"/>
      <c r="C44" s="1"/>
      <c r="D44" s="1"/>
    </row>
    <row r="45" spans="2:4">
      <c r="B45" s="1"/>
      <c r="C45" s="1"/>
      <c r="D45" s="1"/>
    </row>
  </sheetData>
  <phoneticPr fontId="10" type="noConversion"/>
  <printOptions horizontalCentered="1"/>
  <pageMargins left="0.78740157480314965" right="0" top="0.78740157480314965" bottom="0.78740157480314965" header="0.31496062992125984" footer="0.51181102362204722"/>
  <headerFooter>
    <oddHeader>&amp;LLA GUZZITHÈQUE&amp;C&amp;A_x000D_British standrad to mm&amp;R&amp;D</oddHeader>
    <oddFooter>&amp;L&amp;"Arial,Normal"&amp;9LA GUZZITHÈQUE&amp;C&amp;"Arial,Normal"&amp;9&amp;P/&amp;N&amp;R&amp;"Arial,Normal"&amp;9&amp;F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"/>
  <sheetViews>
    <sheetView showGridLines="0" zoomScale="125" workbookViewId="0">
      <selection activeCell="A59" sqref="A59"/>
    </sheetView>
  </sheetViews>
  <sheetFormatPr baseColWidth="10" defaultColWidth="13.1640625" defaultRowHeight="12" x14ac:dyDescent="0"/>
  <cols>
    <col min="1" max="1" width="19.1640625" style="40" customWidth="1"/>
    <col min="2" max="2" width="19.1640625" style="98" customWidth="1"/>
    <col min="3" max="3" width="19.1640625" style="40" customWidth="1"/>
    <col min="4" max="16384" width="13.1640625" style="40"/>
  </cols>
  <sheetData>
    <row r="1" spans="1:3" ht="25" thickBot="1">
      <c r="A1" s="96" t="s">
        <v>171</v>
      </c>
      <c r="B1" s="97" t="s">
        <v>172</v>
      </c>
      <c r="C1" s="96" t="s">
        <v>173</v>
      </c>
    </row>
    <row r="2" spans="1:3" ht="19" customHeight="1" thickTop="1">
      <c r="A2" s="118" t="s">
        <v>71</v>
      </c>
      <c r="B2" s="118"/>
      <c r="C2" s="118"/>
    </row>
    <row r="7" spans="1:3" ht="12" customHeight="1"/>
    <row r="8" spans="1:3" ht="12" customHeight="1"/>
    <row r="9" spans="1:3">
      <c r="A9" s="119" t="s">
        <v>5</v>
      </c>
      <c r="B9" s="119"/>
      <c r="C9" s="119"/>
    </row>
    <row r="10" spans="1:3">
      <c r="A10" s="85" t="s">
        <v>102</v>
      </c>
      <c r="B10" s="99">
        <v>1.1519999999999999</v>
      </c>
      <c r="C10" s="100" t="s">
        <v>103</v>
      </c>
    </row>
    <row r="11" spans="1:3">
      <c r="A11" s="85" t="s">
        <v>102</v>
      </c>
      <c r="B11" s="99">
        <v>1.1299999999999999E-2</v>
      </c>
      <c r="C11" s="100" t="s">
        <v>104</v>
      </c>
    </row>
    <row r="12" spans="1:3">
      <c r="A12" s="85" t="s">
        <v>105</v>
      </c>
      <c r="B12" s="99">
        <v>0.13800000000000001</v>
      </c>
      <c r="C12" s="100" t="s">
        <v>103</v>
      </c>
    </row>
    <row r="13" spans="1:3">
      <c r="A13" s="85" t="s">
        <v>105</v>
      </c>
      <c r="B13" s="99">
        <v>1.3560000000000001</v>
      </c>
      <c r="C13" s="100" t="s">
        <v>104</v>
      </c>
    </row>
    <row r="14" spans="1:3">
      <c r="A14" s="85" t="s">
        <v>103</v>
      </c>
      <c r="B14" s="99">
        <v>0.86799999999999999</v>
      </c>
      <c r="C14" s="100" t="s">
        <v>102</v>
      </c>
    </row>
    <row r="15" spans="1:3">
      <c r="A15" s="85" t="s">
        <v>103</v>
      </c>
      <c r="B15" s="99">
        <v>7.2329999999999997</v>
      </c>
      <c r="C15" s="100" t="s">
        <v>105</v>
      </c>
    </row>
    <row r="16" spans="1:3">
      <c r="A16" s="85" t="s">
        <v>103</v>
      </c>
      <c r="B16" s="99">
        <v>9.8040000000000003</v>
      </c>
      <c r="C16" s="100" t="s">
        <v>104</v>
      </c>
    </row>
    <row r="17" spans="1:3">
      <c r="A17" s="85" t="s">
        <v>104</v>
      </c>
      <c r="B17" s="99">
        <v>8.85</v>
      </c>
      <c r="C17" s="100" t="s">
        <v>102</v>
      </c>
    </row>
    <row r="18" spans="1:3">
      <c r="A18" s="85" t="s">
        <v>104</v>
      </c>
      <c r="B18" s="99">
        <v>0.73799999999999999</v>
      </c>
      <c r="C18" s="100" t="s">
        <v>105</v>
      </c>
    </row>
    <row r="19" spans="1:3">
      <c r="A19" s="85" t="s">
        <v>104</v>
      </c>
      <c r="B19" s="99">
        <v>0.10199999999999999</v>
      </c>
      <c r="C19" s="100" t="s">
        <v>103</v>
      </c>
    </row>
    <row r="20" spans="1:3">
      <c r="A20" s="115" t="s">
        <v>6</v>
      </c>
      <c r="B20" s="116"/>
      <c r="C20" s="117"/>
    </row>
    <row r="21" spans="1:3">
      <c r="A21" s="101" t="s">
        <v>67</v>
      </c>
      <c r="B21" s="99">
        <v>1.014</v>
      </c>
      <c r="C21" s="100" t="s">
        <v>70</v>
      </c>
    </row>
    <row r="22" spans="1:3">
      <c r="A22" s="101" t="s">
        <v>67</v>
      </c>
      <c r="B22" s="99">
        <v>0.746</v>
      </c>
      <c r="C22" s="100" t="s">
        <v>106</v>
      </c>
    </row>
    <row r="23" spans="1:3">
      <c r="A23" s="102" t="s">
        <v>70</v>
      </c>
      <c r="B23" s="99">
        <v>0.98599999999999999</v>
      </c>
      <c r="C23" s="103" t="s">
        <v>67</v>
      </c>
    </row>
    <row r="24" spans="1:3">
      <c r="A24" s="102" t="s">
        <v>70</v>
      </c>
      <c r="B24" s="99">
        <v>0.73599999999999999</v>
      </c>
      <c r="C24" s="100" t="s">
        <v>106</v>
      </c>
    </row>
    <row r="25" spans="1:3">
      <c r="A25" s="85" t="s">
        <v>106</v>
      </c>
      <c r="B25" s="99">
        <v>1.34</v>
      </c>
      <c r="C25" s="103" t="s">
        <v>67</v>
      </c>
    </row>
    <row r="26" spans="1:3">
      <c r="A26" s="85" t="s">
        <v>106</v>
      </c>
      <c r="B26" s="99">
        <v>1.359</v>
      </c>
      <c r="C26" s="100" t="s">
        <v>66</v>
      </c>
    </row>
    <row r="27" spans="1:3">
      <c r="A27" s="115" t="s">
        <v>7</v>
      </c>
      <c r="B27" s="116"/>
      <c r="C27" s="117"/>
    </row>
    <row r="28" spans="1:3">
      <c r="A28" s="85" t="s">
        <v>111</v>
      </c>
      <c r="B28" s="99">
        <v>980.66499999999996</v>
      </c>
      <c r="C28" s="100" t="s">
        <v>110</v>
      </c>
    </row>
    <row r="29" spans="1:3">
      <c r="A29" s="85" t="s">
        <v>111</v>
      </c>
      <c r="B29" s="99">
        <v>98.066500000000005</v>
      </c>
      <c r="C29" s="100" t="s">
        <v>129</v>
      </c>
    </row>
    <row r="30" spans="1:3">
      <c r="A30" s="85" t="s">
        <v>111</v>
      </c>
      <c r="B30" s="99">
        <v>14.2233</v>
      </c>
      <c r="C30" s="100" t="s">
        <v>69</v>
      </c>
    </row>
    <row r="31" spans="1:3">
      <c r="A31" s="85" t="s">
        <v>111</v>
      </c>
      <c r="B31" s="99">
        <v>0.96799999999999997</v>
      </c>
      <c r="C31" s="103" t="s">
        <v>128</v>
      </c>
    </row>
    <row r="32" spans="1:3">
      <c r="A32" s="85" t="s">
        <v>111</v>
      </c>
      <c r="B32" s="99">
        <v>735.56100000000004</v>
      </c>
      <c r="C32" s="100" t="s">
        <v>68</v>
      </c>
    </row>
    <row r="33" spans="1:3">
      <c r="A33" s="102" t="s">
        <v>69</v>
      </c>
      <c r="B33" s="104">
        <v>7.0300000000000001E-2</v>
      </c>
      <c r="C33" s="103" t="s">
        <v>111</v>
      </c>
    </row>
    <row r="34" spans="1:3">
      <c r="A34" s="102" t="s">
        <v>68</v>
      </c>
      <c r="B34" s="99">
        <v>1.333</v>
      </c>
      <c r="C34" s="100" t="s">
        <v>110</v>
      </c>
    </row>
    <row r="35" spans="1:3">
      <c r="A35" s="102" t="s">
        <v>110</v>
      </c>
      <c r="B35" s="105">
        <v>1.0200000000000001E-3</v>
      </c>
      <c r="C35" s="100" t="s">
        <v>111</v>
      </c>
    </row>
    <row r="36" spans="1:3">
      <c r="A36" s="115" t="s">
        <v>122</v>
      </c>
      <c r="B36" s="116"/>
      <c r="C36" s="117"/>
    </row>
    <row r="37" spans="1:3">
      <c r="A37" s="85" t="s">
        <v>131</v>
      </c>
      <c r="B37" s="99">
        <v>0.75</v>
      </c>
      <c r="C37" s="100" t="s">
        <v>130</v>
      </c>
    </row>
    <row r="38" spans="1:3">
      <c r="A38" s="85" t="s">
        <v>132</v>
      </c>
      <c r="B38" s="99">
        <v>0.9</v>
      </c>
      <c r="C38" s="100" t="s">
        <v>130</v>
      </c>
    </row>
    <row r="39" spans="1:3">
      <c r="A39" s="85" t="s">
        <v>133</v>
      </c>
      <c r="B39" s="99">
        <v>0.86</v>
      </c>
      <c r="C39" s="100" t="s">
        <v>130</v>
      </c>
    </row>
    <row r="40" spans="1:3">
      <c r="A40" s="85" t="s">
        <v>134</v>
      </c>
      <c r="B40" s="99">
        <v>0.95</v>
      </c>
      <c r="C40" s="100" t="s">
        <v>130</v>
      </c>
    </row>
    <row r="42" spans="1:3">
      <c r="A42" s="106" t="s">
        <v>108</v>
      </c>
      <c r="B42" s="107" t="s">
        <v>109</v>
      </c>
      <c r="C42" s="108" t="s">
        <v>62</v>
      </c>
    </row>
    <row r="43" spans="1:3">
      <c r="A43" s="109">
        <v>3.125E-2</v>
      </c>
      <c r="B43" s="110">
        <f>1/32</f>
        <v>3.125E-2</v>
      </c>
      <c r="C43" s="45">
        <f>B43*25.4</f>
        <v>0.79374999999999996</v>
      </c>
    </row>
    <row r="44" spans="1:3">
      <c r="A44" s="109">
        <f>B44</f>
        <v>6.25E-2</v>
      </c>
      <c r="B44" s="110">
        <f>2/32</f>
        <v>6.25E-2</v>
      </c>
      <c r="C44" s="45">
        <f t="shared" ref="C44:C74" si="0">B44*25.4</f>
        <v>1.5874999999999999</v>
      </c>
    </row>
    <row r="45" spans="1:3">
      <c r="A45" s="109">
        <f t="shared" ref="A45:A73" si="1">B45</f>
        <v>9.375E-2</v>
      </c>
      <c r="B45" s="110">
        <f>3/32</f>
        <v>9.375E-2</v>
      </c>
      <c r="C45" s="45">
        <f t="shared" si="0"/>
        <v>2.3812499999999996</v>
      </c>
    </row>
    <row r="46" spans="1:3">
      <c r="A46" s="109">
        <f t="shared" si="1"/>
        <v>0.125</v>
      </c>
      <c r="B46" s="110">
        <f>4/32</f>
        <v>0.125</v>
      </c>
      <c r="C46" s="45">
        <f t="shared" si="0"/>
        <v>3.1749999999999998</v>
      </c>
    </row>
    <row r="47" spans="1:3">
      <c r="A47" s="109">
        <f t="shared" si="1"/>
        <v>0.15625</v>
      </c>
      <c r="B47" s="110">
        <f>5/32</f>
        <v>0.15625</v>
      </c>
      <c r="C47" s="45">
        <f t="shared" si="0"/>
        <v>3.96875</v>
      </c>
    </row>
    <row r="48" spans="1:3">
      <c r="A48" s="109">
        <f t="shared" si="1"/>
        <v>0.1875</v>
      </c>
      <c r="B48" s="110">
        <f>6/32</f>
        <v>0.1875</v>
      </c>
      <c r="C48" s="45">
        <f t="shared" si="0"/>
        <v>4.7624999999999993</v>
      </c>
    </row>
    <row r="49" spans="1:3">
      <c r="A49" s="109">
        <f t="shared" si="1"/>
        <v>0.21875</v>
      </c>
      <c r="B49" s="110">
        <f>7/32</f>
        <v>0.21875</v>
      </c>
      <c r="C49" s="45">
        <f t="shared" si="0"/>
        <v>5.5562499999999995</v>
      </c>
    </row>
    <row r="50" spans="1:3">
      <c r="A50" s="109">
        <f t="shared" si="1"/>
        <v>0.25</v>
      </c>
      <c r="B50" s="110">
        <f>8/32</f>
        <v>0.25</v>
      </c>
      <c r="C50" s="45">
        <f t="shared" si="0"/>
        <v>6.35</v>
      </c>
    </row>
    <row r="51" spans="1:3">
      <c r="A51" s="109">
        <f t="shared" si="1"/>
        <v>0.28125</v>
      </c>
      <c r="B51" s="110">
        <f>9/32</f>
        <v>0.28125</v>
      </c>
      <c r="C51" s="45">
        <f t="shared" si="0"/>
        <v>7.1437499999999998</v>
      </c>
    </row>
    <row r="52" spans="1:3">
      <c r="A52" s="109">
        <f t="shared" si="1"/>
        <v>0.3125</v>
      </c>
      <c r="B52" s="110">
        <f>10/32</f>
        <v>0.3125</v>
      </c>
      <c r="C52" s="45">
        <f t="shared" si="0"/>
        <v>7.9375</v>
      </c>
    </row>
    <row r="53" spans="1:3">
      <c r="A53" s="109">
        <f t="shared" si="1"/>
        <v>0.34375</v>
      </c>
      <c r="B53" s="110">
        <f>11/32</f>
        <v>0.34375</v>
      </c>
      <c r="C53" s="45">
        <f t="shared" si="0"/>
        <v>8.7312499999999993</v>
      </c>
    </row>
    <row r="54" spans="1:3">
      <c r="A54" s="109">
        <f t="shared" si="1"/>
        <v>0.375</v>
      </c>
      <c r="B54" s="110">
        <f>12/32</f>
        <v>0.375</v>
      </c>
      <c r="C54" s="45">
        <f t="shared" si="0"/>
        <v>9.5249999999999986</v>
      </c>
    </row>
    <row r="55" spans="1:3">
      <c r="A55" s="109">
        <f t="shared" si="1"/>
        <v>0.40625</v>
      </c>
      <c r="B55" s="110">
        <f>13/32</f>
        <v>0.40625</v>
      </c>
      <c r="C55" s="45">
        <f t="shared" si="0"/>
        <v>10.31875</v>
      </c>
    </row>
    <row r="56" spans="1:3">
      <c r="A56" s="109">
        <f t="shared" si="1"/>
        <v>0.4375</v>
      </c>
      <c r="B56" s="110">
        <f>14/32</f>
        <v>0.4375</v>
      </c>
      <c r="C56" s="45">
        <f t="shared" si="0"/>
        <v>11.112499999999999</v>
      </c>
    </row>
    <row r="57" spans="1:3">
      <c r="A57" s="109">
        <f t="shared" si="1"/>
        <v>0.46875</v>
      </c>
      <c r="B57" s="110">
        <f>15/32</f>
        <v>0.46875</v>
      </c>
      <c r="C57" s="45">
        <f t="shared" si="0"/>
        <v>11.90625</v>
      </c>
    </row>
    <row r="58" spans="1:3">
      <c r="A58" s="109">
        <f t="shared" si="1"/>
        <v>0.5</v>
      </c>
      <c r="B58" s="110">
        <f>16/32</f>
        <v>0.5</v>
      </c>
      <c r="C58" s="45">
        <f t="shared" si="0"/>
        <v>12.7</v>
      </c>
    </row>
    <row r="59" spans="1:3">
      <c r="A59" s="109">
        <f t="shared" si="1"/>
        <v>0.53125</v>
      </c>
      <c r="B59" s="110">
        <f>17/32</f>
        <v>0.53125</v>
      </c>
      <c r="C59" s="45">
        <f t="shared" si="0"/>
        <v>13.493749999999999</v>
      </c>
    </row>
    <row r="60" spans="1:3">
      <c r="A60" s="109">
        <f t="shared" si="1"/>
        <v>0.5625</v>
      </c>
      <c r="B60" s="110">
        <f>18/32</f>
        <v>0.5625</v>
      </c>
      <c r="C60" s="45">
        <f t="shared" si="0"/>
        <v>14.2875</v>
      </c>
    </row>
    <row r="61" spans="1:3">
      <c r="A61" s="109">
        <f t="shared" si="1"/>
        <v>0.59375</v>
      </c>
      <c r="B61" s="110">
        <f>19/32</f>
        <v>0.59375</v>
      </c>
      <c r="C61" s="45">
        <f t="shared" si="0"/>
        <v>15.081249999999999</v>
      </c>
    </row>
    <row r="62" spans="1:3">
      <c r="A62" s="109">
        <f t="shared" si="1"/>
        <v>0.625</v>
      </c>
      <c r="B62" s="110">
        <f>20/32</f>
        <v>0.625</v>
      </c>
      <c r="C62" s="45">
        <f t="shared" si="0"/>
        <v>15.875</v>
      </c>
    </row>
    <row r="63" spans="1:3">
      <c r="A63" s="109">
        <f t="shared" si="1"/>
        <v>0.65625</v>
      </c>
      <c r="B63" s="110">
        <f>21/32</f>
        <v>0.65625</v>
      </c>
      <c r="C63" s="45">
        <f t="shared" si="0"/>
        <v>16.668749999999999</v>
      </c>
    </row>
    <row r="64" spans="1:3">
      <c r="A64" s="109">
        <f t="shared" si="1"/>
        <v>0.6875</v>
      </c>
      <c r="B64" s="110">
        <f>22/32</f>
        <v>0.6875</v>
      </c>
      <c r="C64" s="45">
        <f t="shared" si="0"/>
        <v>17.462499999999999</v>
      </c>
    </row>
    <row r="65" spans="1:3">
      <c r="A65" s="109">
        <f t="shared" si="1"/>
        <v>0.71875</v>
      </c>
      <c r="B65" s="110">
        <f>23/32</f>
        <v>0.71875</v>
      </c>
      <c r="C65" s="45">
        <f t="shared" si="0"/>
        <v>18.256249999999998</v>
      </c>
    </row>
    <row r="66" spans="1:3">
      <c r="A66" s="109">
        <f t="shared" si="1"/>
        <v>0.75</v>
      </c>
      <c r="B66" s="110">
        <f>24/32</f>
        <v>0.75</v>
      </c>
      <c r="C66" s="45">
        <f t="shared" si="0"/>
        <v>19.049999999999997</v>
      </c>
    </row>
    <row r="67" spans="1:3">
      <c r="A67" s="109">
        <f t="shared" si="1"/>
        <v>0.78125</v>
      </c>
      <c r="B67" s="110">
        <f>25/32</f>
        <v>0.78125</v>
      </c>
      <c r="C67" s="45">
        <f t="shared" si="0"/>
        <v>19.84375</v>
      </c>
    </row>
    <row r="68" spans="1:3">
      <c r="A68" s="109">
        <f t="shared" si="1"/>
        <v>0.8125</v>
      </c>
      <c r="B68" s="110">
        <f>26/32</f>
        <v>0.8125</v>
      </c>
      <c r="C68" s="45">
        <f t="shared" si="0"/>
        <v>20.637499999999999</v>
      </c>
    </row>
    <row r="69" spans="1:3">
      <c r="A69" s="109">
        <f t="shared" si="1"/>
        <v>0.84375</v>
      </c>
      <c r="B69" s="110">
        <f>27/32</f>
        <v>0.84375</v>
      </c>
      <c r="C69" s="45">
        <f t="shared" si="0"/>
        <v>21.431249999999999</v>
      </c>
    </row>
    <row r="70" spans="1:3">
      <c r="A70" s="109">
        <f t="shared" si="1"/>
        <v>0.875</v>
      </c>
      <c r="B70" s="110">
        <f>28/32</f>
        <v>0.875</v>
      </c>
      <c r="C70" s="45">
        <f t="shared" si="0"/>
        <v>22.224999999999998</v>
      </c>
    </row>
    <row r="71" spans="1:3">
      <c r="A71" s="109">
        <f t="shared" si="1"/>
        <v>0.90625</v>
      </c>
      <c r="B71" s="110">
        <f>29/32</f>
        <v>0.90625</v>
      </c>
      <c r="C71" s="45">
        <f t="shared" si="0"/>
        <v>23.018749999999997</v>
      </c>
    </row>
    <row r="72" spans="1:3">
      <c r="A72" s="109">
        <f t="shared" si="1"/>
        <v>0.9375</v>
      </c>
      <c r="B72" s="110">
        <f>30/32</f>
        <v>0.9375</v>
      </c>
      <c r="C72" s="45">
        <f t="shared" si="0"/>
        <v>23.8125</v>
      </c>
    </row>
    <row r="73" spans="1:3">
      <c r="A73" s="109">
        <f t="shared" si="1"/>
        <v>0.96875</v>
      </c>
      <c r="B73" s="110">
        <f>31/32</f>
        <v>0.96875</v>
      </c>
      <c r="C73" s="45">
        <f t="shared" si="0"/>
        <v>24.606249999999999</v>
      </c>
    </row>
    <row r="74" spans="1:3">
      <c r="A74" s="109" t="s">
        <v>123</v>
      </c>
      <c r="B74" s="110">
        <f>32/32</f>
        <v>1</v>
      </c>
      <c r="C74" s="45">
        <f t="shared" si="0"/>
        <v>25.4</v>
      </c>
    </row>
  </sheetData>
  <mergeCells count="5">
    <mergeCell ref="A36:C36"/>
    <mergeCell ref="A2:C2"/>
    <mergeCell ref="A9:C9"/>
    <mergeCell ref="A20:C20"/>
    <mergeCell ref="A27:C27"/>
  </mergeCells>
  <phoneticPr fontId="5"/>
  <printOptions horizontalCentered="1"/>
  <pageMargins left="0.78740157480314965" right="0" top="0.78740157480314965" bottom="0.78740157480314965" header="0.31496062992125984" footer="0.51181102362204722"/>
  <headerFooter>
    <oddHeader>&amp;LLA GUZZITHÈQUE&amp;C&amp;A_x000D_Conversions&amp;R&amp;D</oddHeader>
    <oddFooter>&amp;L&amp;"Arial,Normal"&amp;9LA GUZZITHÈQUE&amp;C&amp;"Arial,Normal"&amp;9&amp;P/&amp;N&amp;R&amp;"Arial,Normal"&amp;9&amp;F</oddFooter>
  </headerFooter>
  <rowBreaks count="1" manualBreakCount="1">
    <brk id="41" max="16383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9:B27"/>
  <sheetViews>
    <sheetView topLeftCell="A2" zoomScale="125" zoomScaleNormal="125" zoomScalePageLayoutView="125" workbookViewId="0"/>
  </sheetViews>
  <sheetFormatPr baseColWidth="10" defaultColWidth="9.33203125" defaultRowHeight="11" x14ac:dyDescent="0"/>
  <cols>
    <col min="1" max="16384" width="9.33203125" style="11"/>
  </cols>
  <sheetData>
    <row r="9" spans="1:2" ht="12" thickBot="1">
      <c r="A9" s="10" t="s">
        <v>27</v>
      </c>
      <c r="B9" s="10" t="s">
        <v>28</v>
      </c>
    </row>
    <row r="10" spans="1:2" ht="12" thickTop="1">
      <c r="A10" s="12">
        <v>-40</v>
      </c>
      <c r="B10" s="13">
        <v>100.95</v>
      </c>
    </row>
    <row r="11" spans="1:2">
      <c r="A11" s="14">
        <v>-30</v>
      </c>
      <c r="B11" s="15">
        <v>53.1</v>
      </c>
    </row>
    <row r="12" spans="1:2">
      <c r="A12" s="14">
        <v>-20</v>
      </c>
      <c r="B12" s="15">
        <v>29.120999999999999</v>
      </c>
    </row>
    <row r="13" spans="1:2">
      <c r="A13" s="14">
        <v>-10</v>
      </c>
      <c r="B13" s="15">
        <v>16.599</v>
      </c>
    </row>
    <row r="14" spans="1:2">
      <c r="A14" s="14">
        <v>0</v>
      </c>
      <c r="B14" s="15">
        <v>9.75</v>
      </c>
    </row>
    <row r="15" spans="1:2">
      <c r="A15" s="14">
        <v>10</v>
      </c>
      <c r="B15" s="15">
        <v>5.97</v>
      </c>
    </row>
    <row r="16" spans="1:2">
      <c r="A16" s="14">
        <v>20</v>
      </c>
      <c r="B16" s="15">
        <v>3.7469999999999999</v>
      </c>
    </row>
    <row r="17" spans="1:2">
      <c r="A17" s="14">
        <v>25</v>
      </c>
      <c r="B17" s="15">
        <v>3</v>
      </c>
    </row>
    <row r="18" spans="1:2">
      <c r="A18" s="14">
        <v>30</v>
      </c>
      <c r="B18" s="15">
        <v>2.4169999999999998</v>
      </c>
    </row>
    <row r="19" spans="1:2">
      <c r="A19" s="14">
        <v>40</v>
      </c>
      <c r="B19" s="15">
        <v>1.5980000000000001</v>
      </c>
    </row>
    <row r="20" spans="1:2">
      <c r="A20" s="14">
        <v>50</v>
      </c>
      <c r="B20" s="15">
        <v>1.08</v>
      </c>
    </row>
    <row r="21" spans="1:2">
      <c r="A21" s="14">
        <v>60</v>
      </c>
      <c r="B21" s="15">
        <v>0.746</v>
      </c>
    </row>
    <row r="22" spans="1:2">
      <c r="A22" s="14">
        <v>70</v>
      </c>
      <c r="B22" s="15">
        <v>0.52500000000000002</v>
      </c>
    </row>
    <row r="23" spans="1:2">
      <c r="A23" s="14">
        <v>80</v>
      </c>
      <c r="B23" s="15">
        <v>0.377</v>
      </c>
    </row>
    <row r="24" spans="1:2">
      <c r="A24" s="14">
        <v>90</v>
      </c>
      <c r="B24" s="15">
        <v>0.27500000000000002</v>
      </c>
    </row>
    <row r="25" spans="1:2">
      <c r="A25" s="14">
        <v>100</v>
      </c>
      <c r="B25" s="15">
        <v>0.20399999999999999</v>
      </c>
    </row>
    <row r="26" spans="1:2">
      <c r="A26" s="14">
        <v>110</v>
      </c>
      <c r="B26" s="15">
        <v>0.153</v>
      </c>
    </row>
    <row r="27" spans="1:2">
      <c r="A27" s="14">
        <v>125</v>
      </c>
      <c r="B27" s="15">
        <v>0.10199999999999999</v>
      </c>
    </row>
  </sheetData>
  <phoneticPr fontId="5"/>
  <printOptions horizontalCentered="1" verticalCentered="1"/>
  <pageMargins left="0.39370078740157483" right="0.39370078740157483" top="0.78740157480314965" bottom="0.59055118110236227" header="0.39370078740157483" footer="0.39370078740157483"/>
  <headerFooter>
    <oddHeader>&amp;LLA GUZZITHÈQUE&amp;C&amp;A_x000D_Temperature sensor (NTC)&amp;R&amp;D</oddHeader>
    <oddFooter>&amp;L&amp;"Arial,Normal"&amp;9LA GUZZITHÈQUE&amp;C&amp;"Arial,Normal"&amp;9&amp;P/&amp;N&amp;R&amp;"Arial,Normal"&amp;9&amp;F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D42"/>
  <sheetViews>
    <sheetView tabSelected="1" topLeftCell="A29" zoomScale="125" workbookViewId="0">
      <selection activeCell="E45" sqref="E45"/>
    </sheetView>
  </sheetViews>
  <sheetFormatPr baseColWidth="10" defaultColWidth="13.1640625" defaultRowHeight="12" x14ac:dyDescent="0"/>
  <cols>
    <col min="1" max="16384" width="13.1640625" style="40"/>
  </cols>
  <sheetData>
    <row r="1" spans="1:4" ht="38" customHeight="1" thickBot="1">
      <c r="A1" s="120" t="s">
        <v>124</v>
      </c>
      <c r="B1" s="121"/>
      <c r="C1" s="121"/>
      <c r="D1" s="122"/>
    </row>
    <row r="2" spans="1:4" ht="26" thickTop="1" thickBot="1">
      <c r="A2" s="79" t="s">
        <v>8</v>
      </c>
      <c r="B2" s="80" t="s">
        <v>178</v>
      </c>
      <c r="C2" s="81" t="s">
        <v>178</v>
      </c>
      <c r="D2" s="80" t="s">
        <v>8</v>
      </c>
    </row>
    <row r="3" spans="1:4" ht="13" thickTop="1">
      <c r="A3" s="82" t="s">
        <v>179</v>
      </c>
      <c r="B3" s="83" t="s">
        <v>180</v>
      </c>
      <c r="C3" s="84" t="s">
        <v>180</v>
      </c>
      <c r="D3" s="85" t="s">
        <v>179</v>
      </c>
    </row>
    <row r="4" spans="1:4">
      <c r="A4" s="85" t="s">
        <v>181</v>
      </c>
      <c r="B4" s="86" t="s">
        <v>180</v>
      </c>
      <c r="C4" s="87"/>
      <c r="D4" s="85" t="s">
        <v>181</v>
      </c>
    </row>
    <row r="5" spans="1:4">
      <c r="A5" s="85" t="s">
        <v>182</v>
      </c>
      <c r="B5" s="86" t="s">
        <v>183</v>
      </c>
      <c r="C5" s="88"/>
      <c r="D5" s="85" t="s">
        <v>184</v>
      </c>
    </row>
    <row r="6" spans="1:4">
      <c r="A6" s="85" t="s">
        <v>185</v>
      </c>
      <c r="B6" s="86" t="s">
        <v>186</v>
      </c>
      <c r="C6" s="84" t="s">
        <v>183</v>
      </c>
      <c r="D6" s="85" t="s">
        <v>182</v>
      </c>
    </row>
    <row r="7" spans="1:4">
      <c r="A7" s="85" t="s">
        <v>187</v>
      </c>
      <c r="B7" s="86" t="s">
        <v>183</v>
      </c>
      <c r="C7" s="87"/>
      <c r="D7" s="85" t="s">
        <v>187</v>
      </c>
    </row>
    <row r="8" spans="1:4">
      <c r="A8" s="85" t="s">
        <v>188</v>
      </c>
      <c r="B8" s="86" t="s">
        <v>189</v>
      </c>
      <c r="C8" s="88"/>
      <c r="D8" s="85" t="s">
        <v>190</v>
      </c>
    </row>
    <row r="9" spans="1:4">
      <c r="A9" s="85" t="s">
        <v>191</v>
      </c>
      <c r="B9" s="86" t="s">
        <v>197</v>
      </c>
      <c r="C9" s="89" t="s">
        <v>186</v>
      </c>
      <c r="D9" s="85" t="s">
        <v>185</v>
      </c>
    </row>
    <row r="10" spans="1:4">
      <c r="A10" s="85" t="s">
        <v>184</v>
      </c>
      <c r="B10" s="86" t="s">
        <v>180</v>
      </c>
      <c r="C10" s="84" t="s">
        <v>198</v>
      </c>
      <c r="D10" s="85" t="s">
        <v>200</v>
      </c>
    </row>
    <row r="11" spans="1:4">
      <c r="A11" s="85" t="s">
        <v>190</v>
      </c>
      <c r="B11" s="86" t="s">
        <v>183</v>
      </c>
      <c r="C11" s="88"/>
      <c r="D11" s="85" t="s">
        <v>201</v>
      </c>
    </row>
    <row r="12" spans="1:4">
      <c r="A12" s="90" t="s">
        <v>200</v>
      </c>
      <c r="B12" s="86" t="s">
        <v>198</v>
      </c>
      <c r="C12" s="84" t="s">
        <v>189</v>
      </c>
      <c r="D12" s="85" t="s">
        <v>188</v>
      </c>
    </row>
    <row r="13" spans="1:4">
      <c r="A13" s="91"/>
      <c r="B13" s="86" t="s">
        <v>202</v>
      </c>
      <c r="C13" s="87"/>
      <c r="D13" s="85" t="s">
        <v>203</v>
      </c>
    </row>
    <row r="14" spans="1:4">
      <c r="A14" s="85" t="s">
        <v>203</v>
      </c>
      <c r="B14" s="86" t="s">
        <v>189</v>
      </c>
      <c r="C14" s="88"/>
      <c r="D14" s="85" t="s">
        <v>204</v>
      </c>
    </row>
    <row r="15" spans="1:4">
      <c r="A15" s="85" t="s">
        <v>205</v>
      </c>
      <c r="B15" s="86" t="s">
        <v>197</v>
      </c>
      <c r="C15" s="84" t="s">
        <v>197</v>
      </c>
      <c r="D15" s="85" t="s">
        <v>191</v>
      </c>
    </row>
    <row r="16" spans="1:4">
      <c r="A16" s="90" t="s">
        <v>206</v>
      </c>
      <c r="B16" s="86" t="s">
        <v>207</v>
      </c>
      <c r="C16" s="88"/>
      <c r="D16" s="85" t="s">
        <v>205</v>
      </c>
    </row>
    <row r="17" spans="1:4">
      <c r="A17" s="91"/>
      <c r="B17" s="86" t="s">
        <v>208</v>
      </c>
      <c r="C17" s="87" t="s">
        <v>202</v>
      </c>
      <c r="D17" s="91" t="s">
        <v>200</v>
      </c>
    </row>
    <row r="18" spans="1:4">
      <c r="A18" s="85" t="s">
        <v>209</v>
      </c>
      <c r="B18" s="86" t="s">
        <v>210</v>
      </c>
      <c r="C18" s="88"/>
      <c r="D18" s="85" t="s">
        <v>201</v>
      </c>
    </row>
    <row r="19" spans="1:4">
      <c r="A19" s="90" t="s">
        <v>201</v>
      </c>
      <c r="B19" s="86" t="s">
        <v>198</v>
      </c>
      <c r="C19" s="84" t="s">
        <v>207</v>
      </c>
      <c r="D19" s="85" t="s">
        <v>206</v>
      </c>
    </row>
    <row r="20" spans="1:4">
      <c r="A20" s="91"/>
      <c r="B20" s="86" t="s">
        <v>202</v>
      </c>
      <c r="C20" s="87"/>
      <c r="D20" s="85" t="s">
        <v>211</v>
      </c>
    </row>
    <row r="21" spans="1:4">
      <c r="A21" s="85" t="s">
        <v>204</v>
      </c>
      <c r="B21" s="86" t="s">
        <v>189</v>
      </c>
      <c r="C21" s="88"/>
      <c r="D21" s="85" t="s">
        <v>212</v>
      </c>
    </row>
    <row r="22" spans="1:4">
      <c r="A22" s="90" t="s">
        <v>211</v>
      </c>
      <c r="B22" s="86" t="s">
        <v>207</v>
      </c>
      <c r="C22" s="84" t="s">
        <v>210</v>
      </c>
      <c r="D22" s="85" t="s">
        <v>209</v>
      </c>
    </row>
    <row r="23" spans="1:4">
      <c r="A23" s="91"/>
      <c r="B23" s="86" t="s">
        <v>208</v>
      </c>
      <c r="C23" s="88"/>
      <c r="D23" s="85" t="s">
        <v>213</v>
      </c>
    </row>
    <row r="24" spans="1:4">
      <c r="A24" s="90" t="s">
        <v>214</v>
      </c>
      <c r="B24" s="86" t="s">
        <v>215</v>
      </c>
      <c r="C24" s="84" t="s">
        <v>208</v>
      </c>
      <c r="D24" s="85" t="s">
        <v>206</v>
      </c>
    </row>
    <row r="25" spans="1:4">
      <c r="A25" s="92"/>
      <c r="B25" s="86" t="s">
        <v>216</v>
      </c>
      <c r="C25" s="87"/>
      <c r="D25" s="85" t="s">
        <v>211</v>
      </c>
    </row>
    <row r="26" spans="1:4">
      <c r="A26" s="92"/>
      <c r="B26" s="86" t="s">
        <v>217</v>
      </c>
      <c r="C26" s="88"/>
      <c r="D26" s="85" t="s">
        <v>212</v>
      </c>
    </row>
    <row r="27" spans="1:4">
      <c r="A27" s="91"/>
      <c r="B27" s="86" t="s">
        <v>218</v>
      </c>
      <c r="C27" s="84" t="s">
        <v>215</v>
      </c>
      <c r="D27" s="85" t="s">
        <v>214</v>
      </c>
    </row>
    <row r="28" spans="1:4">
      <c r="A28" s="90" t="s">
        <v>212</v>
      </c>
      <c r="B28" s="86" t="s">
        <v>207</v>
      </c>
      <c r="C28" s="88"/>
      <c r="D28" s="85" t="s">
        <v>219</v>
      </c>
    </row>
    <row r="29" spans="1:4">
      <c r="A29" s="91"/>
      <c r="B29" s="86" t="s">
        <v>208</v>
      </c>
      <c r="C29" s="84" t="s">
        <v>216</v>
      </c>
      <c r="D29" s="85" t="s">
        <v>214</v>
      </c>
    </row>
    <row r="30" spans="1:4">
      <c r="A30" s="85" t="s">
        <v>213</v>
      </c>
      <c r="B30" s="86" t="s">
        <v>210</v>
      </c>
      <c r="C30" s="88"/>
      <c r="D30" s="85" t="s">
        <v>219</v>
      </c>
    </row>
    <row r="31" spans="1:4">
      <c r="A31" s="90" t="s">
        <v>219</v>
      </c>
      <c r="B31" s="86" t="s">
        <v>215</v>
      </c>
      <c r="C31" s="89" t="s">
        <v>220</v>
      </c>
      <c r="D31" s="85" t="s">
        <v>4</v>
      </c>
    </row>
    <row r="32" spans="1:4">
      <c r="A32" s="91"/>
      <c r="B32" s="86" t="s">
        <v>216</v>
      </c>
      <c r="C32" s="84" t="s">
        <v>217</v>
      </c>
      <c r="D32" s="85" t="s">
        <v>214</v>
      </c>
    </row>
    <row r="33" spans="1:4">
      <c r="A33" s="90" t="s">
        <v>4</v>
      </c>
      <c r="B33" s="86" t="s">
        <v>220</v>
      </c>
      <c r="C33" s="88"/>
      <c r="D33" s="85" t="s">
        <v>16</v>
      </c>
    </row>
    <row r="34" spans="1:4">
      <c r="A34" s="91"/>
      <c r="B34" s="86" t="s">
        <v>17</v>
      </c>
      <c r="C34" s="89" t="s">
        <v>17</v>
      </c>
      <c r="D34" s="85" t="s">
        <v>4</v>
      </c>
    </row>
    <row r="35" spans="1:4">
      <c r="A35" s="90" t="s">
        <v>18</v>
      </c>
      <c r="B35" s="86" t="s">
        <v>19</v>
      </c>
      <c r="C35" s="84" t="s">
        <v>218</v>
      </c>
      <c r="D35" s="85" t="s">
        <v>214</v>
      </c>
    </row>
    <row r="36" spans="1:4">
      <c r="A36" s="91"/>
      <c r="B36" s="86" t="s">
        <v>20</v>
      </c>
      <c r="C36" s="88"/>
      <c r="D36" s="85" t="s">
        <v>16</v>
      </c>
    </row>
    <row r="37" spans="1:4">
      <c r="A37" s="90" t="s">
        <v>21</v>
      </c>
      <c r="B37" s="86" t="s">
        <v>22</v>
      </c>
      <c r="C37" s="84" t="s">
        <v>22</v>
      </c>
      <c r="D37" s="85" t="s">
        <v>21</v>
      </c>
    </row>
    <row r="38" spans="1:4">
      <c r="A38" s="91"/>
      <c r="B38" s="86" t="s">
        <v>23</v>
      </c>
      <c r="C38" s="88"/>
      <c r="D38" s="85" t="s">
        <v>24</v>
      </c>
    </row>
    <row r="39" spans="1:4">
      <c r="A39" s="90" t="s">
        <v>16</v>
      </c>
      <c r="B39" s="86" t="s">
        <v>217</v>
      </c>
      <c r="C39" s="89" t="s">
        <v>19</v>
      </c>
      <c r="D39" s="85" t="s">
        <v>18</v>
      </c>
    </row>
    <row r="40" spans="1:4">
      <c r="A40" s="91"/>
      <c r="B40" s="86" t="s">
        <v>218</v>
      </c>
      <c r="C40" s="84" t="s">
        <v>23</v>
      </c>
      <c r="D40" s="85" t="s">
        <v>21</v>
      </c>
    </row>
    <row r="41" spans="1:4">
      <c r="A41" s="90" t="s">
        <v>24</v>
      </c>
      <c r="B41" s="86" t="s">
        <v>22</v>
      </c>
      <c r="C41" s="88"/>
      <c r="D41" s="85" t="s">
        <v>24</v>
      </c>
    </row>
    <row r="42" spans="1:4">
      <c r="A42" s="91"/>
      <c r="B42" s="86" t="s">
        <v>23</v>
      </c>
      <c r="C42" s="89" t="s">
        <v>20</v>
      </c>
      <c r="D42" s="85" t="s">
        <v>18</v>
      </c>
    </row>
  </sheetData>
  <mergeCells count="1">
    <mergeCell ref="A1:D1"/>
  </mergeCells>
  <phoneticPr fontId="5"/>
  <printOptions horizontalCentered="1"/>
  <pageMargins left="0" right="0" top="0.78740157480314965" bottom="0.78740157480314965" header="0.31496062992125984" footer="0.51181102362204722"/>
  <headerFooter>
    <oddHeader>&amp;LLA GUZZITHÈQUE&amp;C&amp;A_x000D_Tire sizes : inch / mm&amp;R&amp;D</oddHeader>
    <oddFooter>&amp;L&amp;"Arial,Normal"&amp;9LA GUZZITHÈQUE&amp;C&amp;"Arial,Normal"&amp;9&amp;P/&amp;N&amp;R&amp;"Arial,Normal"&amp;9&amp;F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"/>
  <sheetViews>
    <sheetView zoomScale="125" zoomScaleNormal="125" zoomScalePageLayoutView="125" workbookViewId="0">
      <selection activeCell="B46" sqref="B46"/>
    </sheetView>
  </sheetViews>
  <sheetFormatPr baseColWidth="10" defaultColWidth="13.1640625" defaultRowHeight="12" x14ac:dyDescent="0"/>
  <cols>
    <col min="1" max="1" width="9.1640625" style="40" customWidth="1"/>
    <col min="2" max="2" width="8.1640625" style="40" customWidth="1"/>
    <col min="3" max="4" width="5.83203125" style="40" customWidth="1"/>
    <col min="5" max="6" width="7.83203125" style="40" customWidth="1"/>
    <col min="7" max="7" width="15.83203125" style="40" customWidth="1"/>
    <col min="8" max="8" width="8.6640625" style="40" customWidth="1"/>
    <col min="9" max="9" width="5.83203125" style="40" customWidth="1"/>
    <col min="10" max="10" width="8.83203125" style="40" customWidth="1"/>
    <col min="11" max="11" width="7.83203125" style="40" customWidth="1"/>
    <col min="12" max="12" width="10.6640625" style="40" customWidth="1"/>
    <col min="13" max="13" width="8.83203125" style="40" customWidth="1"/>
    <col min="14" max="14" width="7.83203125" style="40" customWidth="1"/>
    <col min="15" max="15" width="10" style="40" customWidth="1"/>
    <col min="16" max="16" width="8.83203125" style="40" customWidth="1"/>
    <col min="17" max="17" width="7.83203125" style="40" customWidth="1"/>
    <col min="18" max="18" width="10.6640625" style="40" customWidth="1"/>
    <col min="19" max="16384" width="13.1640625" style="40"/>
  </cols>
  <sheetData>
    <row r="1" spans="1:18" ht="40" customHeight="1">
      <c r="A1" s="126" t="s">
        <v>9</v>
      </c>
      <c r="B1" s="127"/>
      <c r="C1" s="127"/>
      <c r="D1" s="127"/>
      <c r="E1" s="127"/>
      <c r="F1" s="127"/>
      <c r="G1" s="127"/>
      <c r="H1" s="128"/>
      <c r="J1" s="129" t="s">
        <v>121</v>
      </c>
      <c r="K1" s="130"/>
      <c r="L1" s="130"/>
      <c r="M1" s="130"/>
      <c r="N1" s="130"/>
      <c r="O1" s="130"/>
      <c r="P1" s="130"/>
      <c r="Q1" s="130"/>
      <c r="R1" s="130"/>
    </row>
    <row r="2" spans="1:18" ht="32" customHeight="1">
      <c r="A2" s="125" t="s">
        <v>10</v>
      </c>
      <c r="B2" s="116"/>
      <c r="C2" s="116"/>
      <c r="D2" s="116"/>
      <c r="E2" s="117"/>
      <c r="F2" s="125" t="s">
        <v>12</v>
      </c>
      <c r="G2" s="116"/>
      <c r="H2" s="117"/>
      <c r="J2" s="131" t="s">
        <v>11</v>
      </c>
      <c r="K2" s="132"/>
      <c r="L2" s="133" t="s">
        <v>120</v>
      </c>
      <c r="M2" s="131" t="s">
        <v>11</v>
      </c>
      <c r="N2" s="132"/>
      <c r="O2" s="133" t="s">
        <v>120</v>
      </c>
      <c r="P2" s="131" t="s">
        <v>11</v>
      </c>
      <c r="Q2" s="132"/>
      <c r="R2" s="135" t="s">
        <v>120</v>
      </c>
    </row>
    <row r="3" spans="1:18" ht="47" customHeight="1">
      <c r="A3" s="93" t="s">
        <v>13</v>
      </c>
      <c r="B3" s="72" t="s">
        <v>14</v>
      </c>
      <c r="C3" s="4" t="s">
        <v>74</v>
      </c>
      <c r="D3" s="72" t="s">
        <v>15</v>
      </c>
      <c r="E3" s="72" t="s">
        <v>114</v>
      </c>
      <c r="F3" s="72" t="s">
        <v>115</v>
      </c>
      <c r="G3" s="94" t="s">
        <v>116</v>
      </c>
      <c r="H3" s="72" t="s">
        <v>117</v>
      </c>
      <c r="J3" s="93" t="s">
        <v>118</v>
      </c>
      <c r="K3" s="93" t="s">
        <v>119</v>
      </c>
      <c r="L3" s="134"/>
      <c r="M3" s="95" t="s">
        <v>118</v>
      </c>
      <c r="N3" s="93" t="s">
        <v>119</v>
      </c>
      <c r="O3" s="134"/>
      <c r="P3" s="95" t="s">
        <v>118</v>
      </c>
      <c r="Q3" s="93" t="s">
        <v>119</v>
      </c>
      <c r="R3" s="136"/>
    </row>
    <row r="4" spans="1:18">
      <c r="A4" s="46">
        <v>16</v>
      </c>
      <c r="B4" s="44">
        <v>100</v>
      </c>
      <c r="C4" s="44">
        <v>90</v>
      </c>
      <c r="D4" s="44">
        <v>583</v>
      </c>
      <c r="E4" s="57">
        <f>B4*C4/100</f>
        <v>90</v>
      </c>
      <c r="F4" s="45">
        <v>2.15</v>
      </c>
      <c r="G4" s="78">
        <v>2.5</v>
      </c>
      <c r="H4" s="45">
        <v>2.75</v>
      </c>
      <c r="J4" s="46">
        <v>16</v>
      </c>
      <c r="K4" s="49">
        <v>2.15</v>
      </c>
      <c r="L4" s="65" t="s">
        <v>83</v>
      </c>
      <c r="M4" s="68">
        <v>17</v>
      </c>
      <c r="N4" s="51">
        <v>4.5</v>
      </c>
      <c r="O4" s="70" t="s">
        <v>96</v>
      </c>
      <c r="P4" s="64">
        <v>18</v>
      </c>
      <c r="Q4" s="51">
        <v>2.75</v>
      </c>
      <c r="R4" s="71" t="s">
        <v>99</v>
      </c>
    </row>
    <row r="5" spans="1:18">
      <c r="A5" s="47"/>
      <c r="B5" s="44">
        <v>110</v>
      </c>
      <c r="C5" s="44">
        <v>80</v>
      </c>
      <c r="D5" s="44">
        <v>559</v>
      </c>
      <c r="E5" s="57">
        <f t="shared" ref="E5:E30" si="0">B5*C5/100</f>
        <v>88</v>
      </c>
      <c r="F5" s="45">
        <v>2.15</v>
      </c>
      <c r="G5" s="78">
        <v>2.5</v>
      </c>
      <c r="H5" s="45">
        <v>3</v>
      </c>
      <c r="J5" s="47"/>
      <c r="K5" s="50"/>
      <c r="L5" s="65" t="s">
        <v>85</v>
      </c>
      <c r="M5" s="68"/>
      <c r="N5" s="51"/>
      <c r="O5" s="65" t="s">
        <v>93</v>
      </c>
      <c r="P5" s="64"/>
      <c r="Q5" s="51"/>
      <c r="R5" s="61" t="s">
        <v>83</v>
      </c>
    </row>
    <row r="6" spans="1:18">
      <c r="A6" s="47"/>
      <c r="B6" s="44">
        <v>120</v>
      </c>
      <c r="C6" s="44">
        <v>90</v>
      </c>
      <c r="D6" s="44">
        <v>597</v>
      </c>
      <c r="E6" s="57">
        <f t="shared" si="0"/>
        <v>108</v>
      </c>
      <c r="F6" s="45">
        <v>2.5</v>
      </c>
      <c r="G6" s="78">
        <v>2.75</v>
      </c>
      <c r="H6" s="45">
        <v>3</v>
      </c>
      <c r="J6" s="47"/>
      <c r="K6" s="49">
        <v>2.5</v>
      </c>
      <c r="L6" s="65" t="s">
        <v>83</v>
      </c>
      <c r="M6" s="68"/>
      <c r="N6" s="51"/>
      <c r="O6" s="65" t="s">
        <v>94</v>
      </c>
      <c r="P6" s="64"/>
      <c r="Q6" s="51"/>
      <c r="R6" s="61" t="s">
        <v>100</v>
      </c>
    </row>
    <row r="7" spans="1:18">
      <c r="A7" s="48"/>
      <c r="B7" s="44">
        <v>130</v>
      </c>
      <c r="C7" s="44">
        <v>90</v>
      </c>
      <c r="D7" s="44">
        <v>650</v>
      </c>
      <c r="E7" s="57">
        <f t="shared" si="0"/>
        <v>117</v>
      </c>
      <c r="F7" s="45">
        <v>2.5</v>
      </c>
      <c r="G7" s="78">
        <v>3</v>
      </c>
      <c r="H7" s="45">
        <v>3.5</v>
      </c>
      <c r="J7" s="47"/>
      <c r="K7" s="51"/>
      <c r="L7" s="65" t="s">
        <v>85</v>
      </c>
      <c r="M7" s="68"/>
      <c r="N7" s="50"/>
      <c r="O7" s="65" t="s">
        <v>95</v>
      </c>
      <c r="P7" s="64"/>
      <c r="Q7" s="51"/>
      <c r="R7" s="61" t="s">
        <v>89</v>
      </c>
    </row>
    <row r="8" spans="1:18">
      <c r="A8" s="46">
        <v>17</v>
      </c>
      <c r="B8" s="44">
        <v>110</v>
      </c>
      <c r="C8" s="44">
        <v>70</v>
      </c>
      <c r="D8" s="44">
        <v>590</v>
      </c>
      <c r="E8" s="57">
        <f t="shared" si="0"/>
        <v>77</v>
      </c>
      <c r="F8" s="45">
        <v>2.15</v>
      </c>
      <c r="G8" s="78">
        <v>3</v>
      </c>
      <c r="H8" s="45">
        <v>3</v>
      </c>
      <c r="J8" s="47"/>
      <c r="K8" s="51"/>
      <c r="L8" s="65" t="s">
        <v>89</v>
      </c>
      <c r="M8" s="68"/>
      <c r="N8" s="49">
        <v>5</v>
      </c>
      <c r="O8" s="65" t="s">
        <v>94</v>
      </c>
      <c r="P8" s="64"/>
      <c r="Q8" s="51"/>
      <c r="R8" s="61" t="s">
        <v>79</v>
      </c>
    </row>
    <row r="9" spans="1:18">
      <c r="A9" s="47"/>
      <c r="B9" s="44">
        <v>110</v>
      </c>
      <c r="C9" s="44">
        <v>80</v>
      </c>
      <c r="D9" s="44">
        <v>616</v>
      </c>
      <c r="E9" s="57">
        <f>B9*C9/100</f>
        <v>88</v>
      </c>
      <c r="F9" s="45">
        <v>2.15</v>
      </c>
      <c r="G9" s="78">
        <v>2.5</v>
      </c>
      <c r="H9" s="45">
        <v>3</v>
      </c>
      <c r="J9" s="47"/>
      <c r="K9" s="50"/>
      <c r="L9" s="65" t="s">
        <v>84</v>
      </c>
      <c r="M9" s="68"/>
      <c r="N9" s="51"/>
      <c r="O9" s="65" t="s">
        <v>95</v>
      </c>
      <c r="P9" s="64"/>
      <c r="Q9" s="51"/>
      <c r="R9" s="61" t="s">
        <v>101</v>
      </c>
    </row>
    <row r="10" spans="1:18">
      <c r="A10" s="47"/>
      <c r="B10" s="44">
        <v>120</v>
      </c>
      <c r="C10" s="44">
        <v>60</v>
      </c>
      <c r="D10" s="44">
        <v>586</v>
      </c>
      <c r="E10" s="57">
        <f t="shared" si="0"/>
        <v>72</v>
      </c>
      <c r="F10" s="45">
        <v>3.5</v>
      </c>
      <c r="G10" s="78">
        <v>3.5</v>
      </c>
      <c r="H10" s="45">
        <v>3.75</v>
      </c>
      <c r="J10" s="47"/>
      <c r="K10" s="49">
        <v>2.75</v>
      </c>
      <c r="L10" s="65" t="s">
        <v>83</v>
      </c>
      <c r="M10" s="68"/>
      <c r="N10" s="50"/>
      <c r="O10" s="65" t="s">
        <v>97</v>
      </c>
      <c r="P10" s="64"/>
      <c r="Q10" s="50"/>
      <c r="R10" s="61" t="s">
        <v>82</v>
      </c>
    </row>
    <row r="11" spans="1:18">
      <c r="A11" s="47"/>
      <c r="B11" s="44">
        <v>120</v>
      </c>
      <c r="C11" s="44">
        <v>70</v>
      </c>
      <c r="D11" s="44">
        <v>606</v>
      </c>
      <c r="E11" s="57">
        <f t="shared" si="0"/>
        <v>84</v>
      </c>
      <c r="F11" s="45">
        <v>3</v>
      </c>
      <c r="G11" s="78">
        <v>3.5</v>
      </c>
      <c r="H11" s="45">
        <v>3.75</v>
      </c>
      <c r="J11" s="47"/>
      <c r="K11" s="50"/>
      <c r="L11" s="65" t="s">
        <v>89</v>
      </c>
      <c r="M11" s="68"/>
      <c r="N11" s="49">
        <v>5.5</v>
      </c>
      <c r="O11" s="65" t="s">
        <v>97</v>
      </c>
      <c r="P11" s="64"/>
      <c r="Q11" s="49">
        <v>3</v>
      </c>
      <c r="R11" s="61" t="s">
        <v>85</v>
      </c>
    </row>
    <row r="12" spans="1:18">
      <c r="A12" s="47"/>
      <c r="B12" s="44">
        <v>130</v>
      </c>
      <c r="C12" s="44">
        <v>70</v>
      </c>
      <c r="D12" s="44">
        <v>620</v>
      </c>
      <c r="E12" s="57">
        <f t="shared" si="0"/>
        <v>91</v>
      </c>
      <c r="F12" s="45">
        <v>3</v>
      </c>
      <c r="G12" s="78">
        <v>3.5</v>
      </c>
      <c r="H12" s="45">
        <v>4</v>
      </c>
      <c r="J12" s="47"/>
      <c r="K12" s="49">
        <v>3</v>
      </c>
      <c r="L12" s="65" t="s">
        <v>85</v>
      </c>
      <c r="M12" s="68"/>
      <c r="N12" s="50"/>
      <c r="O12" s="65" t="s">
        <v>88</v>
      </c>
      <c r="P12" s="64"/>
      <c r="Q12" s="51"/>
      <c r="R12" s="61" t="s">
        <v>89</v>
      </c>
    </row>
    <row r="13" spans="1:18">
      <c r="A13" s="47"/>
      <c r="B13" s="44">
        <v>130</v>
      </c>
      <c r="C13" s="44">
        <v>80</v>
      </c>
      <c r="D13" s="44">
        <v>647</v>
      </c>
      <c r="E13" s="57">
        <f t="shared" si="0"/>
        <v>104</v>
      </c>
      <c r="F13" s="45">
        <v>2.5</v>
      </c>
      <c r="G13" s="78">
        <v>3</v>
      </c>
      <c r="H13" s="45">
        <v>3.5</v>
      </c>
      <c r="J13" s="47"/>
      <c r="K13" s="51"/>
      <c r="L13" s="65" t="s">
        <v>89</v>
      </c>
      <c r="M13" s="69"/>
      <c r="N13" s="45">
        <v>6</v>
      </c>
      <c r="O13" s="66" t="s">
        <v>88</v>
      </c>
      <c r="P13" s="64"/>
      <c r="Q13" s="51"/>
      <c r="R13" s="61" t="s">
        <v>90</v>
      </c>
    </row>
    <row r="14" spans="1:18">
      <c r="A14" s="47"/>
      <c r="B14" s="44">
        <v>130</v>
      </c>
      <c r="C14" s="44">
        <v>90</v>
      </c>
      <c r="D14" s="44">
        <v>675</v>
      </c>
      <c r="E14" s="57">
        <f t="shared" si="0"/>
        <v>117</v>
      </c>
      <c r="F14" s="45">
        <v>2.5</v>
      </c>
      <c r="G14" s="78">
        <v>3</v>
      </c>
      <c r="H14" s="45">
        <v>3.5</v>
      </c>
      <c r="J14" s="47"/>
      <c r="K14" s="50"/>
      <c r="L14" s="65" t="s">
        <v>84</v>
      </c>
      <c r="M14" s="58">
        <v>18</v>
      </c>
      <c r="N14" s="45">
        <v>1.6</v>
      </c>
      <c r="O14" s="66" t="s">
        <v>76</v>
      </c>
      <c r="P14" s="64"/>
      <c r="Q14" s="51"/>
      <c r="R14" s="61" t="s">
        <v>78</v>
      </c>
    </row>
    <row r="15" spans="1:18">
      <c r="A15" s="47"/>
      <c r="B15" s="44">
        <v>140</v>
      </c>
      <c r="C15" s="44">
        <v>80</v>
      </c>
      <c r="D15" s="44">
        <v>659</v>
      </c>
      <c r="E15" s="57">
        <f t="shared" si="0"/>
        <v>112</v>
      </c>
      <c r="F15" s="45">
        <v>2.75</v>
      </c>
      <c r="G15" s="78">
        <v>3.5</v>
      </c>
      <c r="H15" s="45">
        <v>3.75</v>
      </c>
      <c r="J15" s="48"/>
      <c r="K15" s="45">
        <v>3.5</v>
      </c>
      <c r="L15" s="66" t="s">
        <v>84</v>
      </c>
      <c r="M15" s="59"/>
      <c r="N15" s="49">
        <v>1.85</v>
      </c>
      <c r="O15" s="66" t="s">
        <v>98</v>
      </c>
      <c r="P15" s="64"/>
      <c r="Q15" s="50"/>
      <c r="R15" s="61" t="s">
        <v>82</v>
      </c>
    </row>
    <row r="16" spans="1:18">
      <c r="A16" s="47"/>
      <c r="B16" s="44">
        <v>150</v>
      </c>
      <c r="C16" s="44">
        <v>60</v>
      </c>
      <c r="D16" s="44">
        <v>617</v>
      </c>
      <c r="E16" s="57">
        <f t="shared" si="0"/>
        <v>90</v>
      </c>
      <c r="F16" s="45">
        <v>4</v>
      </c>
      <c r="G16" s="78">
        <v>4</v>
      </c>
      <c r="H16" s="45">
        <v>4.5</v>
      </c>
      <c r="J16" s="46">
        <v>17</v>
      </c>
      <c r="K16" s="123">
        <v>2.15</v>
      </c>
      <c r="L16" s="66" t="s">
        <v>199</v>
      </c>
      <c r="M16" s="59"/>
      <c r="N16" s="51"/>
      <c r="O16" s="66" t="s">
        <v>76</v>
      </c>
      <c r="P16" s="64"/>
      <c r="Q16" s="45">
        <v>3.5</v>
      </c>
      <c r="R16" s="61" t="s">
        <v>90</v>
      </c>
    </row>
    <row r="17" spans="1:18">
      <c r="A17" s="47"/>
      <c r="B17" s="44">
        <v>150</v>
      </c>
      <c r="C17" s="44">
        <v>70</v>
      </c>
      <c r="D17" s="44">
        <v>644</v>
      </c>
      <c r="E17" s="57">
        <f t="shared" si="0"/>
        <v>105</v>
      </c>
      <c r="F17" s="45">
        <v>3.5</v>
      </c>
      <c r="G17" s="78">
        <v>4</v>
      </c>
      <c r="H17" s="45">
        <v>4.5</v>
      </c>
      <c r="J17" s="47"/>
      <c r="K17" s="124"/>
      <c r="L17" s="66" t="s">
        <v>85</v>
      </c>
      <c r="M17" s="59"/>
      <c r="N17" s="51"/>
      <c r="O17" s="66" t="s">
        <v>75</v>
      </c>
      <c r="P17" s="64"/>
      <c r="Q17" s="45">
        <v>3.75</v>
      </c>
      <c r="R17" s="61" t="s">
        <v>94</v>
      </c>
    </row>
    <row r="18" spans="1:18">
      <c r="A18" s="47"/>
      <c r="B18" s="44">
        <v>160</v>
      </c>
      <c r="C18" s="44">
        <v>60</v>
      </c>
      <c r="D18" s="44">
        <v>628</v>
      </c>
      <c r="E18" s="57">
        <f t="shared" si="0"/>
        <v>96</v>
      </c>
      <c r="F18" s="45">
        <v>4.5</v>
      </c>
      <c r="G18" s="78">
        <v>4.5</v>
      </c>
      <c r="H18" s="45">
        <v>5</v>
      </c>
      <c r="J18" s="47"/>
      <c r="K18" s="49">
        <v>2.5</v>
      </c>
      <c r="L18" s="65" t="s">
        <v>85</v>
      </c>
      <c r="M18" s="59"/>
      <c r="N18" s="51"/>
      <c r="O18" s="66" t="s">
        <v>77</v>
      </c>
      <c r="P18" s="64"/>
      <c r="Q18" s="45">
        <v>4</v>
      </c>
      <c r="R18" s="61" t="s">
        <v>97</v>
      </c>
    </row>
    <row r="19" spans="1:18">
      <c r="A19" s="47"/>
      <c r="B19" s="44">
        <v>160</v>
      </c>
      <c r="C19" s="44">
        <v>70</v>
      </c>
      <c r="D19" s="44">
        <v>655</v>
      </c>
      <c r="E19" s="57">
        <f t="shared" si="0"/>
        <v>112</v>
      </c>
      <c r="F19" s="45">
        <v>4</v>
      </c>
      <c r="G19" s="78">
        <v>4.5</v>
      </c>
      <c r="H19" s="45">
        <v>5</v>
      </c>
      <c r="J19" s="47"/>
      <c r="K19" s="51"/>
      <c r="L19" s="65" t="s">
        <v>90</v>
      </c>
      <c r="M19" s="59"/>
      <c r="N19" s="51"/>
      <c r="O19" s="66" t="s">
        <v>78</v>
      </c>
      <c r="P19" s="64"/>
      <c r="Q19" s="49">
        <v>4.5</v>
      </c>
      <c r="R19" s="61" t="s">
        <v>94</v>
      </c>
    </row>
    <row r="20" spans="1:18">
      <c r="A20" s="47"/>
      <c r="B20" s="44">
        <v>170</v>
      </c>
      <c r="C20" s="44">
        <v>60</v>
      </c>
      <c r="D20" s="44">
        <v>638</v>
      </c>
      <c r="E20" s="57">
        <f t="shared" si="0"/>
        <v>102</v>
      </c>
      <c r="F20" s="45">
        <v>5</v>
      </c>
      <c r="G20" s="78">
        <v>5.5</v>
      </c>
      <c r="H20" s="45">
        <v>5.5</v>
      </c>
      <c r="J20" s="47"/>
      <c r="K20" s="50"/>
      <c r="L20" s="65" t="s">
        <v>84</v>
      </c>
      <c r="M20" s="59"/>
      <c r="N20" s="50"/>
      <c r="O20" s="66" t="s">
        <v>79</v>
      </c>
      <c r="P20" s="64"/>
      <c r="Q20" s="50"/>
      <c r="R20" s="61" t="s">
        <v>97</v>
      </c>
    </row>
    <row r="21" spans="1:18">
      <c r="A21" s="48"/>
      <c r="B21" s="44">
        <v>180</v>
      </c>
      <c r="C21" s="44">
        <v>55</v>
      </c>
      <c r="D21" s="44">
        <v>630</v>
      </c>
      <c r="E21" s="57">
        <f t="shared" si="0"/>
        <v>99</v>
      </c>
      <c r="F21" s="45">
        <v>5.5</v>
      </c>
      <c r="G21" s="78">
        <v>5.5</v>
      </c>
      <c r="H21" s="45">
        <v>6</v>
      </c>
      <c r="J21" s="47"/>
      <c r="K21" s="45">
        <v>2.75</v>
      </c>
      <c r="L21" s="66" t="s">
        <v>86</v>
      </c>
      <c r="M21" s="59"/>
      <c r="N21" s="49">
        <v>2.15</v>
      </c>
      <c r="O21" s="66" t="s">
        <v>98</v>
      </c>
      <c r="P21" s="64"/>
      <c r="Q21" s="45">
        <v>5</v>
      </c>
      <c r="R21" s="61" t="s">
        <v>94</v>
      </c>
    </row>
    <row r="22" spans="1:18">
      <c r="A22" s="46">
        <v>18</v>
      </c>
      <c r="B22" s="44">
        <v>90</v>
      </c>
      <c r="C22" s="44">
        <v>90</v>
      </c>
      <c r="D22" s="44">
        <v>618</v>
      </c>
      <c r="E22" s="57">
        <f t="shared" si="0"/>
        <v>81</v>
      </c>
      <c r="F22" s="45">
        <v>1.85</v>
      </c>
      <c r="G22" s="78">
        <v>2.15</v>
      </c>
      <c r="H22" s="45">
        <v>2.5</v>
      </c>
      <c r="J22" s="47"/>
      <c r="K22" s="49">
        <v>3</v>
      </c>
      <c r="L22" s="65" t="s">
        <v>85</v>
      </c>
      <c r="M22" s="59"/>
      <c r="N22" s="51"/>
      <c r="O22" s="66" t="s">
        <v>99</v>
      </c>
      <c r="P22" s="67"/>
      <c r="Q22" s="54">
        <v>5.5</v>
      </c>
      <c r="R22" s="61" t="s">
        <v>97</v>
      </c>
    </row>
    <row r="23" spans="1:18">
      <c r="A23" s="47"/>
      <c r="B23" s="44">
        <v>100</v>
      </c>
      <c r="C23" s="44">
        <v>80</v>
      </c>
      <c r="D23" s="44">
        <v>593</v>
      </c>
      <c r="E23" s="57">
        <f t="shared" si="0"/>
        <v>80</v>
      </c>
      <c r="F23" s="45">
        <v>2.15</v>
      </c>
      <c r="G23" s="78">
        <v>2.5</v>
      </c>
      <c r="H23" s="45">
        <v>2.75</v>
      </c>
      <c r="J23" s="47"/>
      <c r="K23" s="51"/>
      <c r="L23" s="65" t="s">
        <v>91</v>
      </c>
      <c r="M23" s="59"/>
      <c r="N23" s="51"/>
      <c r="O23" s="66" t="s">
        <v>83</v>
      </c>
      <c r="P23" s="63">
        <v>19</v>
      </c>
      <c r="Q23" s="54">
        <v>2.15</v>
      </c>
      <c r="R23" s="61" t="s">
        <v>100</v>
      </c>
    </row>
    <row r="24" spans="1:18">
      <c r="A24" s="47"/>
      <c r="B24" s="44">
        <v>100</v>
      </c>
      <c r="C24" s="44">
        <v>90</v>
      </c>
      <c r="D24" s="44">
        <v>648</v>
      </c>
      <c r="E24" s="57">
        <f t="shared" si="0"/>
        <v>90</v>
      </c>
      <c r="F24" s="45">
        <v>2.15</v>
      </c>
      <c r="G24" s="78">
        <v>2.5</v>
      </c>
      <c r="H24" s="45">
        <v>2.75</v>
      </c>
      <c r="J24" s="47"/>
      <c r="K24" s="51"/>
      <c r="L24" s="65" t="s">
        <v>92</v>
      </c>
      <c r="M24" s="59"/>
      <c r="N24" s="51"/>
      <c r="O24" s="66" t="s">
        <v>85</v>
      </c>
      <c r="P24" s="64"/>
      <c r="Q24" s="55">
        <v>2.5</v>
      </c>
      <c r="R24" s="61" t="s">
        <v>85</v>
      </c>
    </row>
    <row r="25" spans="1:18">
      <c r="A25" s="47"/>
      <c r="B25" s="44">
        <v>110</v>
      </c>
      <c r="C25" s="44">
        <v>80</v>
      </c>
      <c r="D25" s="44">
        <v>627</v>
      </c>
      <c r="E25" s="57">
        <f t="shared" si="0"/>
        <v>88</v>
      </c>
      <c r="F25" s="45">
        <v>2.15</v>
      </c>
      <c r="G25" s="78">
        <v>2.5</v>
      </c>
      <c r="H25" s="45">
        <v>3</v>
      </c>
      <c r="J25" s="47"/>
      <c r="K25" s="51"/>
      <c r="L25" s="65" t="s">
        <v>90</v>
      </c>
      <c r="M25" s="59"/>
      <c r="N25" s="51"/>
      <c r="O25" s="66" t="s">
        <v>100</v>
      </c>
      <c r="P25" s="64"/>
      <c r="Q25" s="56"/>
      <c r="R25" s="61" t="s">
        <v>100</v>
      </c>
    </row>
    <row r="26" spans="1:18">
      <c r="A26" s="47"/>
      <c r="B26" s="44">
        <v>110</v>
      </c>
      <c r="C26" s="44">
        <v>90</v>
      </c>
      <c r="D26" s="44">
        <v>652</v>
      </c>
      <c r="E26" s="57">
        <f t="shared" si="0"/>
        <v>99</v>
      </c>
      <c r="F26" s="45">
        <v>2.15</v>
      </c>
      <c r="G26" s="78">
        <v>2.5</v>
      </c>
      <c r="H26" s="45">
        <v>2.75</v>
      </c>
      <c r="J26" s="47"/>
      <c r="K26" s="50"/>
      <c r="L26" s="65" t="s">
        <v>84</v>
      </c>
      <c r="M26" s="59"/>
      <c r="N26" s="51"/>
      <c r="O26" s="66" t="s">
        <v>76</v>
      </c>
      <c r="P26" s="64"/>
      <c r="Q26" s="55">
        <v>3</v>
      </c>
      <c r="R26" s="61" t="s">
        <v>85</v>
      </c>
    </row>
    <row r="27" spans="1:18">
      <c r="A27" s="47"/>
      <c r="B27" s="44">
        <v>120</v>
      </c>
      <c r="C27" s="44">
        <v>90</v>
      </c>
      <c r="D27" s="44">
        <v>669</v>
      </c>
      <c r="E27" s="57">
        <f t="shared" si="0"/>
        <v>108</v>
      </c>
      <c r="F27" s="45">
        <v>2.5</v>
      </c>
      <c r="G27" s="78">
        <v>2.75</v>
      </c>
      <c r="H27" s="45">
        <v>3</v>
      </c>
      <c r="J27" s="47"/>
      <c r="K27" s="49">
        <v>3.5</v>
      </c>
      <c r="L27" s="65" t="s">
        <v>87</v>
      </c>
      <c r="M27" s="59"/>
      <c r="N27" s="51"/>
      <c r="O27" s="66" t="s">
        <v>75</v>
      </c>
      <c r="P27" s="67"/>
      <c r="Q27" s="56"/>
      <c r="R27" s="61" t="s">
        <v>100</v>
      </c>
    </row>
    <row r="28" spans="1:18">
      <c r="A28" s="47"/>
      <c r="B28" s="44">
        <v>130</v>
      </c>
      <c r="C28" s="44">
        <v>80</v>
      </c>
      <c r="D28" s="44">
        <v>665</v>
      </c>
      <c r="E28" s="57">
        <f t="shared" si="0"/>
        <v>104</v>
      </c>
      <c r="F28" s="45">
        <v>2.5</v>
      </c>
      <c r="G28" s="78">
        <v>3</v>
      </c>
      <c r="H28" s="45">
        <v>3.5</v>
      </c>
      <c r="J28" s="47"/>
      <c r="K28" s="51"/>
      <c r="L28" s="65" t="s">
        <v>91</v>
      </c>
      <c r="M28" s="59"/>
      <c r="N28" s="51"/>
      <c r="O28" s="66" t="s">
        <v>77</v>
      </c>
      <c r="P28" s="63">
        <v>21</v>
      </c>
      <c r="Q28" s="54">
        <v>1.6</v>
      </c>
      <c r="R28" s="61" t="s">
        <v>76</v>
      </c>
    </row>
    <row r="29" spans="1:18">
      <c r="A29" s="47"/>
      <c r="B29" s="44">
        <v>160</v>
      </c>
      <c r="C29" s="44">
        <v>60</v>
      </c>
      <c r="D29" s="44">
        <v>646</v>
      </c>
      <c r="E29" s="57">
        <f t="shared" si="0"/>
        <v>96</v>
      </c>
      <c r="F29" s="45">
        <v>3.75</v>
      </c>
      <c r="G29" s="78">
        <v>4.5</v>
      </c>
      <c r="H29" s="45">
        <v>5</v>
      </c>
      <c r="J29" s="47"/>
      <c r="K29" s="51"/>
      <c r="L29" s="65" t="s">
        <v>92</v>
      </c>
      <c r="M29" s="59"/>
      <c r="N29" s="51"/>
      <c r="O29" s="66" t="s">
        <v>101</v>
      </c>
      <c r="P29" s="64"/>
      <c r="Q29" s="55">
        <v>1.85</v>
      </c>
      <c r="R29" s="61" t="s">
        <v>98</v>
      </c>
    </row>
    <row r="30" spans="1:18">
      <c r="A30" s="47"/>
      <c r="B30" s="44">
        <v>170</v>
      </c>
      <c r="C30" s="44">
        <v>60</v>
      </c>
      <c r="D30" s="44">
        <v>672</v>
      </c>
      <c r="E30" s="57">
        <f t="shared" si="0"/>
        <v>102</v>
      </c>
      <c r="F30" s="45">
        <v>4</v>
      </c>
      <c r="G30" s="78">
        <v>4.5</v>
      </c>
      <c r="H30" s="45">
        <v>5.5</v>
      </c>
      <c r="J30" s="47"/>
      <c r="K30" s="51"/>
      <c r="L30" s="65" t="s">
        <v>90</v>
      </c>
      <c r="M30" s="59"/>
      <c r="N30" s="50"/>
      <c r="O30" s="66" t="s">
        <v>82</v>
      </c>
      <c r="P30" s="64"/>
      <c r="Q30" s="56"/>
      <c r="R30" s="61" t="s">
        <v>76</v>
      </c>
    </row>
    <row r="31" spans="1:18">
      <c r="A31" s="47"/>
      <c r="B31" s="44" t="s">
        <v>76</v>
      </c>
      <c r="C31" s="44"/>
      <c r="D31" s="44">
        <v>624</v>
      </c>
      <c r="E31" s="57"/>
      <c r="F31" s="45">
        <v>1.6</v>
      </c>
      <c r="G31" s="78">
        <v>1.85</v>
      </c>
      <c r="H31" s="45">
        <v>2.15</v>
      </c>
      <c r="J31" s="47"/>
      <c r="K31" s="51"/>
      <c r="L31" s="65" t="s">
        <v>84</v>
      </c>
      <c r="M31" s="59"/>
      <c r="N31" s="49">
        <v>2.5</v>
      </c>
      <c r="O31" s="66" t="s">
        <v>98</v>
      </c>
      <c r="P31" s="64"/>
      <c r="Q31" s="55">
        <v>2.15</v>
      </c>
      <c r="R31" s="61" t="s">
        <v>98</v>
      </c>
    </row>
    <row r="32" spans="1:18">
      <c r="A32" s="47"/>
      <c r="B32" s="44" t="s">
        <v>75</v>
      </c>
      <c r="C32" s="44"/>
      <c r="D32" s="44">
        <v>613</v>
      </c>
      <c r="E32" s="57"/>
      <c r="F32" s="45">
        <v>1.85</v>
      </c>
      <c r="G32" s="78">
        <v>2.15</v>
      </c>
      <c r="H32" s="45">
        <v>2.5</v>
      </c>
      <c r="J32" s="47"/>
      <c r="K32" s="51"/>
      <c r="L32" s="65" t="s">
        <v>86</v>
      </c>
      <c r="M32" s="59"/>
      <c r="N32" s="51"/>
      <c r="O32" s="66" t="s">
        <v>99</v>
      </c>
      <c r="P32" s="64"/>
      <c r="Q32" s="56"/>
      <c r="R32" s="61" t="s">
        <v>76</v>
      </c>
    </row>
    <row r="33" spans="1:18">
      <c r="A33" s="47"/>
      <c r="B33" s="44" t="s">
        <v>77</v>
      </c>
      <c r="C33" s="44"/>
      <c r="D33" s="44">
        <v>622</v>
      </c>
      <c r="E33" s="57"/>
      <c r="F33" s="45">
        <v>1.85</v>
      </c>
      <c r="G33" s="78">
        <v>2.15</v>
      </c>
      <c r="H33" s="45">
        <v>2.5</v>
      </c>
      <c r="J33" s="47"/>
      <c r="K33" s="50"/>
      <c r="L33" s="65" t="s">
        <v>93</v>
      </c>
      <c r="M33" s="59"/>
      <c r="N33" s="51"/>
      <c r="O33" s="66" t="s">
        <v>83</v>
      </c>
      <c r="P33" s="67"/>
      <c r="Q33" s="54">
        <v>2.5</v>
      </c>
      <c r="R33" s="61" t="s">
        <v>98</v>
      </c>
    </row>
    <row r="34" spans="1:18">
      <c r="A34" s="47"/>
      <c r="B34" s="44" t="s">
        <v>78</v>
      </c>
      <c r="C34" s="44"/>
      <c r="D34" s="44">
        <v>666</v>
      </c>
      <c r="E34" s="57"/>
      <c r="F34" s="45">
        <v>1.85</v>
      </c>
      <c r="G34" s="78">
        <v>2.5</v>
      </c>
      <c r="H34" s="45">
        <v>3</v>
      </c>
      <c r="J34" s="47"/>
      <c r="K34" s="49">
        <v>3.75</v>
      </c>
      <c r="L34" s="65" t="s">
        <v>87</v>
      </c>
      <c r="M34" s="59"/>
      <c r="N34" s="51"/>
      <c r="O34" s="66" t="s">
        <v>85</v>
      </c>
    </row>
    <row r="35" spans="1:18">
      <c r="A35" s="47"/>
      <c r="B35" s="44" t="s">
        <v>79</v>
      </c>
      <c r="C35" s="44"/>
      <c r="D35" s="44">
        <v>615</v>
      </c>
      <c r="E35" s="57"/>
      <c r="F35" s="45">
        <v>1.85</v>
      </c>
      <c r="G35" s="78">
        <v>2.5</v>
      </c>
      <c r="H35" s="45">
        <v>2.75</v>
      </c>
      <c r="J35" s="47"/>
      <c r="K35" s="51"/>
      <c r="L35" s="65" t="s">
        <v>91</v>
      </c>
      <c r="M35" s="59"/>
      <c r="N35" s="51"/>
      <c r="O35" s="66" t="s">
        <v>89</v>
      </c>
    </row>
    <row r="36" spans="1:18">
      <c r="A36" s="47"/>
      <c r="B36" s="44" t="s">
        <v>80</v>
      </c>
      <c r="C36" s="44">
        <v>85</v>
      </c>
      <c r="D36" s="44">
        <v>649</v>
      </c>
      <c r="E36" s="57" t="s">
        <v>81</v>
      </c>
      <c r="F36" s="45">
        <v>2.15</v>
      </c>
      <c r="G36" s="78">
        <v>2.5</v>
      </c>
      <c r="H36" s="45">
        <v>2.75</v>
      </c>
      <c r="J36" s="47"/>
      <c r="K36" s="50"/>
      <c r="L36" s="65" t="s">
        <v>86</v>
      </c>
      <c r="M36" s="59"/>
      <c r="N36" s="51"/>
      <c r="O36" s="66" t="s">
        <v>90</v>
      </c>
    </row>
    <row r="37" spans="1:18">
      <c r="A37" s="48"/>
      <c r="B37" s="44" t="s">
        <v>82</v>
      </c>
      <c r="C37" s="44"/>
      <c r="D37" s="44">
        <v>628</v>
      </c>
      <c r="E37" s="57"/>
      <c r="F37" s="45">
        <v>2.15</v>
      </c>
      <c r="G37" s="78">
        <v>2.75</v>
      </c>
      <c r="H37" s="45">
        <v>3</v>
      </c>
      <c r="J37" s="47"/>
      <c r="K37" s="49">
        <v>4</v>
      </c>
      <c r="L37" s="65" t="s">
        <v>92</v>
      </c>
      <c r="M37" s="59"/>
      <c r="N37" s="51"/>
      <c r="O37" s="66" t="s">
        <v>75</v>
      </c>
    </row>
    <row r="38" spans="1:18" ht="12" customHeight="1">
      <c r="A38" s="46">
        <v>19</v>
      </c>
      <c r="B38" s="44">
        <v>110</v>
      </c>
      <c r="C38" s="44">
        <v>80</v>
      </c>
      <c r="D38" s="44">
        <v>670</v>
      </c>
      <c r="E38" s="57">
        <f>B38*C38/100</f>
        <v>88</v>
      </c>
      <c r="F38" s="45">
        <v>2.5</v>
      </c>
      <c r="G38" s="78">
        <v>2.5</v>
      </c>
      <c r="H38" s="45">
        <v>3</v>
      </c>
      <c r="J38" s="47"/>
      <c r="K38" s="51"/>
      <c r="L38" s="65" t="s">
        <v>96</v>
      </c>
      <c r="M38" s="59"/>
      <c r="N38" s="51"/>
      <c r="O38" s="66" t="s">
        <v>77</v>
      </c>
    </row>
    <row r="39" spans="1:18" ht="12" customHeight="1">
      <c r="A39" s="48"/>
      <c r="B39" s="44">
        <v>110</v>
      </c>
      <c r="C39" s="44">
        <v>90</v>
      </c>
      <c r="D39" s="44">
        <v>671</v>
      </c>
      <c r="E39" s="57">
        <f>B39*C39/100</f>
        <v>99</v>
      </c>
      <c r="F39" s="45">
        <v>2.15</v>
      </c>
      <c r="G39" s="78">
        <v>2.5</v>
      </c>
      <c r="H39" s="45">
        <v>3</v>
      </c>
      <c r="J39" s="47"/>
      <c r="K39" s="51"/>
      <c r="L39" s="65" t="s">
        <v>93</v>
      </c>
      <c r="M39" s="59"/>
      <c r="N39" s="51"/>
      <c r="O39" s="66" t="s">
        <v>78</v>
      </c>
    </row>
    <row r="40" spans="1:18" ht="12" customHeight="1">
      <c r="A40" s="46">
        <v>21</v>
      </c>
      <c r="B40" s="44">
        <v>90</v>
      </c>
      <c r="C40" s="44">
        <v>90</v>
      </c>
      <c r="D40" s="44">
        <v>716</v>
      </c>
      <c r="E40" s="57">
        <f>B40*C40/100</f>
        <v>81</v>
      </c>
      <c r="F40" s="45">
        <v>1.85</v>
      </c>
      <c r="G40" s="78">
        <v>2.15</v>
      </c>
      <c r="H40" s="45">
        <v>2.5</v>
      </c>
      <c r="J40" s="48"/>
      <c r="K40" s="50"/>
      <c r="L40" s="65" t="s">
        <v>95</v>
      </c>
      <c r="M40" s="59"/>
      <c r="N40" s="51"/>
      <c r="O40" s="66" t="s">
        <v>79</v>
      </c>
    </row>
    <row r="41" spans="1:18" ht="12" customHeight="1">
      <c r="A41" s="48"/>
      <c r="B41" s="44" t="s">
        <v>76</v>
      </c>
      <c r="C41" s="44"/>
      <c r="D41" s="44">
        <v>708</v>
      </c>
      <c r="E41" s="57"/>
      <c r="F41" s="45">
        <v>1.6</v>
      </c>
      <c r="G41" s="78">
        <v>1.85</v>
      </c>
      <c r="H41" s="45">
        <v>2.15</v>
      </c>
      <c r="M41" s="60"/>
      <c r="N41" s="50"/>
      <c r="O41" s="66" t="s">
        <v>101</v>
      </c>
    </row>
    <row r="42" spans="1:18" ht="12" customHeight="1">
      <c r="B42" s="41"/>
      <c r="C42" s="41"/>
      <c r="D42" s="41"/>
      <c r="E42" s="42"/>
      <c r="F42" s="43"/>
      <c r="G42" s="43"/>
      <c r="H42" s="43"/>
    </row>
    <row r="46" spans="1:18">
      <c r="B46"/>
    </row>
    <row r="47" spans="1:18" ht="12" customHeight="1"/>
    <row r="51" spans="10:12">
      <c r="J51" s="52"/>
      <c r="K51" s="53"/>
      <c r="L51" s="62"/>
    </row>
    <row r="52" spans="10:12">
      <c r="J52" s="52"/>
      <c r="K52" s="53"/>
      <c r="L52" s="62"/>
    </row>
    <row r="53" spans="10:12">
      <c r="J53" s="52"/>
      <c r="K53" s="53"/>
      <c r="L53" s="62"/>
    </row>
    <row r="54" spans="10:12">
      <c r="J54" s="52"/>
      <c r="K54" s="53"/>
      <c r="L54" s="62"/>
    </row>
    <row r="55" spans="10:12">
      <c r="J55" s="52"/>
      <c r="K55" s="53"/>
      <c r="L55" s="62"/>
    </row>
    <row r="56" spans="10:12">
      <c r="J56" s="52"/>
      <c r="K56" s="53"/>
      <c r="L56" s="62"/>
    </row>
    <row r="57" spans="10:12">
      <c r="J57" s="52"/>
      <c r="K57" s="53"/>
      <c r="L57" s="62"/>
    </row>
    <row r="58" spans="10:12">
      <c r="J58" s="52"/>
      <c r="K58" s="53"/>
      <c r="L58" s="62"/>
    </row>
    <row r="59" spans="10:12">
      <c r="J59" s="52"/>
      <c r="K59" s="53"/>
      <c r="L59" s="62"/>
    </row>
    <row r="60" spans="10:12">
      <c r="J60" s="52"/>
      <c r="K60" s="53"/>
      <c r="L60" s="62"/>
    </row>
    <row r="61" spans="10:12">
      <c r="J61" s="52"/>
      <c r="K61" s="53"/>
      <c r="L61" s="62"/>
    </row>
    <row r="62" spans="10:12">
      <c r="J62" s="52"/>
      <c r="K62" s="53"/>
      <c r="L62" s="62"/>
    </row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11">
    <mergeCell ref="K16:K17"/>
    <mergeCell ref="A2:E2"/>
    <mergeCell ref="F2:H2"/>
    <mergeCell ref="A1:H1"/>
    <mergeCell ref="J1:R1"/>
    <mergeCell ref="J2:K2"/>
    <mergeCell ref="M2:N2"/>
    <mergeCell ref="P2:Q2"/>
    <mergeCell ref="L2:L3"/>
    <mergeCell ref="O2:O3"/>
    <mergeCell ref="R2:R3"/>
  </mergeCells>
  <phoneticPr fontId="5"/>
  <printOptions horizontalCentered="1"/>
  <pageMargins left="0" right="0" top="0.78740157480314965" bottom="0.78740157480314965" header="0.31496062992125984" footer="0.47244094488188981"/>
  <headerFooter>
    <oddHeader>&amp;LLA GUZZITHÈQUE&amp;C&amp;A_x000D_Tire to Rim compatibility&amp;R&amp;D</oddHeader>
    <oddFooter>&amp;L&amp;"Arial,Normal"&amp;9LA GUZZITHÈQUE&amp;C&amp;"Arial,Normal"&amp;9&amp;P/&amp;N&amp;R&amp;"Arial,Normal"&amp;9&amp;F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67"/>
  <sheetViews>
    <sheetView zoomScale="125" zoomScaleNormal="125" zoomScalePageLayoutView="125" workbookViewId="0">
      <selection activeCell="A10" sqref="A10"/>
    </sheetView>
  </sheetViews>
  <sheetFormatPr baseColWidth="10" defaultColWidth="13.1640625" defaultRowHeight="11" x14ac:dyDescent="0"/>
  <cols>
    <col min="1" max="1" width="13.1640625" style="16"/>
    <col min="2" max="5" width="7.33203125" style="17" customWidth="1"/>
    <col min="6" max="6" width="13.1640625" style="17" bestFit="1"/>
    <col min="7" max="7" width="8.1640625" style="17" customWidth="1"/>
    <col min="8" max="8" width="16.1640625" style="16" customWidth="1"/>
    <col min="9" max="16384" width="13.1640625" style="16"/>
  </cols>
  <sheetData>
    <row r="1" spans="1:11" ht="218" customHeight="1"/>
    <row r="2" spans="1:11" ht="22" customHeight="1">
      <c r="B2" s="115" t="s">
        <v>29</v>
      </c>
      <c r="C2" s="117"/>
      <c r="D2" s="125" t="s">
        <v>125</v>
      </c>
      <c r="E2" s="139"/>
      <c r="F2" s="139"/>
      <c r="G2" s="139"/>
      <c r="H2" s="139"/>
      <c r="I2" s="140"/>
    </row>
    <row r="3" spans="1:11" ht="12">
      <c r="B3" s="21" t="s">
        <v>31</v>
      </c>
      <c r="C3" s="21" t="s">
        <v>32</v>
      </c>
      <c r="D3" s="37" t="s">
        <v>137</v>
      </c>
      <c r="E3" s="34" t="s">
        <v>30</v>
      </c>
      <c r="F3" s="37" t="s">
        <v>137</v>
      </c>
      <c r="G3" s="34" t="s">
        <v>30</v>
      </c>
      <c r="H3" s="37" t="s">
        <v>137</v>
      </c>
      <c r="I3" s="34" t="s">
        <v>30</v>
      </c>
    </row>
    <row r="4" spans="1:11" ht="12">
      <c r="B4" s="21" t="s">
        <v>33</v>
      </c>
      <c r="C4" s="18" t="s">
        <v>34</v>
      </c>
      <c r="D4" s="22" t="s">
        <v>33</v>
      </c>
      <c r="E4" s="22">
        <v>50</v>
      </c>
      <c r="F4" s="22" t="s">
        <v>46</v>
      </c>
      <c r="G4" s="22">
        <v>130</v>
      </c>
      <c r="H4" s="22" t="s">
        <v>53</v>
      </c>
      <c r="I4" s="37" t="s">
        <v>167</v>
      </c>
    </row>
    <row r="5" spans="1:11" ht="12">
      <c r="B5" s="21" t="s">
        <v>36</v>
      </c>
      <c r="C5" s="18" t="s">
        <v>37</v>
      </c>
      <c r="D5" s="22" t="s">
        <v>35</v>
      </c>
      <c r="E5" s="22">
        <v>60</v>
      </c>
      <c r="F5" s="22" t="s">
        <v>47</v>
      </c>
      <c r="G5" s="22">
        <v>140</v>
      </c>
      <c r="H5" s="37" t="s">
        <v>165</v>
      </c>
      <c r="I5" s="37" t="s">
        <v>166</v>
      </c>
    </row>
    <row r="6" spans="1:11">
      <c r="B6" s="16"/>
      <c r="C6" s="16"/>
      <c r="D6" s="22" t="s">
        <v>38</v>
      </c>
      <c r="E6" s="22">
        <v>65</v>
      </c>
      <c r="F6" s="22" t="s">
        <v>48</v>
      </c>
      <c r="G6" s="22">
        <v>150</v>
      </c>
      <c r="H6" s="22" t="s">
        <v>54</v>
      </c>
      <c r="I6" s="20">
        <v>300</v>
      </c>
    </row>
    <row r="7" spans="1:11" ht="12">
      <c r="B7" s="16"/>
      <c r="C7" s="16"/>
      <c r="D7" s="22" t="s">
        <v>39</v>
      </c>
      <c r="E7" s="22">
        <v>70</v>
      </c>
      <c r="F7" s="22" t="s">
        <v>49</v>
      </c>
      <c r="G7" s="22">
        <v>160</v>
      </c>
      <c r="H7" s="36" t="s">
        <v>163</v>
      </c>
      <c r="I7" s="38" t="s">
        <v>55</v>
      </c>
    </row>
    <row r="8" spans="1:11">
      <c r="B8" s="16"/>
      <c r="C8" s="16"/>
      <c r="D8" s="22" t="s">
        <v>40</v>
      </c>
      <c r="E8" s="22">
        <v>80</v>
      </c>
      <c r="F8" s="22" t="s">
        <v>31</v>
      </c>
      <c r="G8" s="22">
        <v>170</v>
      </c>
      <c r="H8" s="23" t="s">
        <v>56</v>
      </c>
      <c r="I8" s="22">
        <v>150</v>
      </c>
    </row>
    <row r="9" spans="1:11">
      <c r="B9" s="16"/>
      <c r="C9" s="16"/>
      <c r="D9" s="22" t="s">
        <v>41</v>
      </c>
      <c r="E9" s="22">
        <v>90</v>
      </c>
      <c r="F9" s="22" t="s">
        <v>50</v>
      </c>
      <c r="G9" s="22">
        <v>180</v>
      </c>
      <c r="H9" s="17"/>
      <c r="I9" s="19"/>
    </row>
    <row r="10" spans="1:11">
      <c r="B10" s="16"/>
      <c r="C10" s="16"/>
      <c r="D10" s="22" t="s">
        <v>42</v>
      </c>
      <c r="E10" s="22">
        <v>210</v>
      </c>
      <c r="F10" s="22" t="s">
        <v>51</v>
      </c>
      <c r="G10" s="22">
        <v>190</v>
      </c>
      <c r="H10" s="17"/>
      <c r="I10" s="17"/>
    </row>
    <row r="11" spans="1:11">
      <c r="B11" s="16"/>
      <c r="C11" s="16"/>
      <c r="D11" s="22" t="s">
        <v>43</v>
      </c>
      <c r="E11" s="22">
        <v>100</v>
      </c>
      <c r="F11" s="22" t="s">
        <v>52</v>
      </c>
      <c r="G11" s="22">
        <v>200</v>
      </c>
      <c r="H11" s="17"/>
      <c r="I11" s="17"/>
    </row>
    <row r="12" spans="1:11" ht="12">
      <c r="B12" s="16"/>
      <c r="C12" s="16"/>
      <c r="D12" s="22" t="s">
        <v>44</v>
      </c>
      <c r="E12" s="22">
        <v>110</v>
      </c>
      <c r="F12" s="37" t="s">
        <v>161</v>
      </c>
      <c r="G12" s="37" t="s">
        <v>162</v>
      </c>
      <c r="H12" s="17"/>
      <c r="I12" s="17"/>
    </row>
    <row r="13" spans="1:11" ht="12">
      <c r="B13" s="16"/>
      <c r="C13" s="16"/>
      <c r="D13" s="22" t="s">
        <v>45</v>
      </c>
      <c r="E13" s="22">
        <v>120</v>
      </c>
      <c r="F13" s="37" t="s">
        <v>164</v>
      </c>
      <c r="G13" s="37" t="s">
        <v>55</v>
      </c>
      <c r="H13" s="17"/>
      <c r="I13" s="17"/>
    </row>
    <row r="15" spans="1:11" ht="30" customHeight="1">
      <c r="A15" s="125" t="s">
        <v>126</v>
      </c>
      <c r="B15" s="137"/>
      <c r="C15" s="137"/>
      <c r="D15" s="137"/>
      <c r="E15" s="137"/>
      <c r="F15" s="137"/>
      <c r="G15" s="137"/>
      <c r="H15" s="137"/>
      <c r="I15" s="137"/>
      <c r="J15" s="137"/>
      <c r="K15" s="138"/>
    </row>
    <row r="16" spans="1:11">
      <c r="A16" s="35"/>
      <c r="B16" s="19"/>
      <c r="C16" s="19"/>
      <c r="D16" s="19"/>
      <c r="E16" s="19"/>
      <c r="F16" s="19"/>
      <c r="G16" s="19"/>
    </row>
    <row r="17" spans="1:7" ht="24">
      <c r="A17" s="35"/>
      <c r="B17" s="19"/>
      <c r="C17" s="19"/>
      <c r="D17" s="19"/>
      <c r="E17" s="19"/>
      <c r="F17" s="19"/>
      <c r="G17" s="39" t="s">
        <v>25</v>
      </c>
    </row>
    <row r="18" spans="1:7" ht="24">
      <c r="A18" s="35"/>
      <c r="B18" s="19"/>
      <c r="C18" s="19"/>
      <c r="D18" s="19"/>
      <c r="E18" s="19"/>
      <c r="F18" s="19"/>
      <c r="G18" s="39" t="s">
        <v>26</v>
      </c>
    </row>
    <row r="19" spans="1:7">
      <c r="A19" s="35"/>
      <c r="B19" s="19"/>
      <c r="C19" s="19"/>
      <c r="D19" s="19"/>
      <c r="E19" s="19"/>
      <c r="F19" s="19"/>
      <c r="G19" s="19"/>
    </row>
    <row r="20" spans="1:7">
      <c r="A20" s="35"/>
      <c r="B20" s="19"/>
      <c r="C20" s="19"/>
      <c r="D20" s="19"/>
      <c r="E20" s="19"/>
      <c r="F20" s="19"/>
      <c r="G20" s="19"/>
    </row>
    <row r="21" spans="1:7">
      <c r="A21" s="35"/>
      <c r="B21" s="19"/>
      <c r="C21" s="19"/>
      <c r="D21" s="19"/>
      <c r="E21" s="19"/>
      <c r="F21" s="19"/>
      <c r="G21" s="19"/>
    </row>
    <row r="22" spans="1:7">
      <c r="A22" s="35"/>
      <c r="B22" s="19"/>
      <c r="C22" s="19"/>
      <c r="D22" s="19"/>
      <c r="E22" s="19"/>
      <c r="F22" s="19"/>
      <c r="G22" s="19"/>
    </row>
    <row r="23" spans="1:7" ht="12">
      <c r="A23" s="35"/>
      <c r="B23" s="19"/>
      <c r="C23" s="32"/>
      <c r="D23" s="19"/>
      <c r="E23" s="19"/>
      <c r="F23" s="19"/>
      <c r="G23" s="19"/>
    </row>
    <row r="24" spans="1:7" ht="12">
      <c r="A24" s="35"/>
      <c r="B24" s="19"/>
      <c r="C24" s="32"/>
      <c r="D24" s="19"/>
      <c r="E24" s="19"/>
      <c r="F24" s="19"/>
      <c r="G24" s="19"/>
    </row>
    <row r="25" spans="1:7" ht="12">
      <c r="A25" s="35"/>
      <c r="B25" s="19"/>
      <c r="C25" s="32"/>
      <c r="D25" s="19"/>
      <c r="E25" s="19"/>
      <c r="F25" s="19"/>
      <c r="G25" s="19"/>
    </row>
    <row r="26" spans="1:7" ht="12">
      <c r="A26" s="35"/>
      <c r="B26" s="19"/>
      <c r="C26" s="32"/>
      <c r="D26" s="19"/>
      <c r="E26" s="19"/>
      <c r="F26" s="19"/>
      <c r="G26" s="19"/>
    </row>
    <row r="27" spans="1:7" ht="12">
      <c r="A27" s="35"/>
      <c r="B27" s="19"/>
      <c r="C27" s="32"/>
      <c r="D27" s="19"/>
      <c r="E27" s="19"/>
      <c r="F27" s="19"/>
      <c r="G27" s="19"/>
    </row>
    <row r="28" spans="1:7" ht="12">
      <c r="A28" s="35"/>
      <c r="B28" s="19"/>
      <c r="C28" s="32"/>
      <c r="D28" s="19"/>
      <c r="E28" s="19"/>
      <c r="F28" s="19"/>
      <c r="G28" s="19"/>
    </row>
    <row r="29" spans="1:7">
      <c r="A29" s="35"/>
      <c r="B29" s="19"/>
      <c r="C29" s="19"/>
      <c r="D29" s="19"/>
      <c r="E29" s="19"/>
      <c r="F29" s="19"/>
      <c r="G29" s="19"/>
    </row>
    <row r="30" spans="1:7">
      <c r="A30" s="35"/>
      <c r="B30" s="19"/>
      <c r="C30" s="19"/>
      <c r="D30" s="19"/>
      <c r="E30" s="19"/>
      <c r="F30" s="19"/>
      <c r="G30" s="19"/>
    </row>
    <row r="31" spans="1:7">
      <c r="A31" s="35"/>
      <c r="B31" s="19"/>
      <c r="C31" s="19"/>
      <c r="D31" s="19"/>
      <c r="E31" s="19"/>
      <c r="F31" s="19"/>
      <c r="G31" s="19"/>
    </row>
    <row r="32" spans="1:7">
      <c r="A32" s="35"/>
      <c r="B32" s="19"/>
      <c r="C32" s="19"/>
      <c r="D32" s="19"/>
      <c r="E32" s="19"/>
      <c r="F32" s="19"/>
      <c r="G32" s="19"/>
    </row>
    <row r="33" spans="1:7">
      <c r="A33" s="35"/>
      <c r="B33" s="19"/>
      <c r="C33" s="19"/>
      <c r="D33" s="19"/>
      <c r="E33" s="19"/>
      <c r="F33" s="19"/>
      <c r="G33" s="19"/>
    </row>
    <row r="34" spans="1:7">
      <c r="A34" s="35"/>
      <c r="B34" s="19"/>
      <c r="C34" s="19"/>
      <c r="D34" s="19"/>
      <c r="E34" s="19"/>
      <c r="F34" s="19"/>
      <c r="G34" s="19"/>
    </row>
    <row r="35" spans="1:7">
      <c r="A35" s="35"/>
      <c r="B35" s="19"/>
      <c r="C35" s="19"/>
      <c r="D35" s="19"/>
      <c r="E35" s="19"/>
      <c r="F35" s="19"/>
      <c r="G35" s="19"/>
    </row>
    <row r="36" spans="1:7">
      <c r="A36" s="35"/>
      <c r="B36" s="19"/>
      <c r="C36" s="19"/>
      <c r="D36" s="19"/>
      <c r="E36" s="19"/>
      <c r="F36" s="19"/>
      <c r="G36" s="19"/>
    </row>
    <row r="37" spans="1:7">
      <c r="A37" s="35"/>
      <c r="B37" s="19"/>
      <c r="C37" s="19"/>
      <c r="D37" s="19"/>
      <c r="E37" s="19"/>
      <c r="F37" s="19"/>
      <c r="G37" s="19"/>
    </row>
    <row r="38" spans="1:7">
      <c r="A38" s="35"/>
      <c r="B38" s="19"/>
      <c r="C38" s="19"/>
      <c r="D38" s="33"/>
      <c r="E38" s="33"/>
      <c r="F38" s="19"/>
      <c r="G38" s="19"/>
    </row>
    <row r="39" spans="1:7">
      <c r="A39" s="35"/>
      <c r="B39" s="19"/>
      <c r="C39" s="19"/>
      <c r="D39" s="19"/>
      <c r="E39" s="19"/>
      <c r="F39" s="19"/>
      <c r="G39" s="19"/>
    </row>
    <row r="40" spans="1:7">
      <c r="A40" s="35"/>
      <c r="B40" s="19"/>
      <c r="C40" s="19"/>
      <c r="D40" s="19"/>
      <c r="E40" s="19"/>
      <c r="F40" s="19"/>
      <c r="G40" s="19"/>
    </row>
    <row r="41" spans="1:7">
      <c r="A41" s="35"/>
      <c r="B41" s="19"/>
      <c r="C41" s="19"/>
      <c r="D41" s="19"/>
      <c r="E41" s="19"/>
      <c r="F41" s="19"/>
      <c r="G41" s="19"/>
    </row>
    <row r="42" spans="1:7">
      <c r="A42" s="35"/>
      <c r="B42" s="19"/>
      <c r="C42" s="19"/>
      <c r="D42" s="19"/>
      <c r="E42" s="19"/>
      <c r="F42" s="19"/>
      <c r="G42" s="19"/>
    </row>
    <row r="43" spans="1:7">
      <c r="A43" s="35"/>
      <c r="B43" s="33"/>
      <c r="C43" s="33"/>
      <c r="D43" s="19"/>
      <c r="E43" s="19"/>
      <c r="F43" s="19"/>
      <c r="G43" s="19"/>
    </row>
    <row r="44" spans="1:7">
      <c r="A44" s="35"/>
      <c r="B44" s="19"/>
      <c r="C44" s="19"/>
      <c r="D44" s="19"/>
      <c r="E44" s="19"/>
      <c r="F44" s="19"/>
      <c r="G44" s="19"/>
    </row>
    <row r="45" spans="1:7">
      <c r="A45" s="35"/>
      <c r="B45" s="19"/>
      <c r="C45" s="19"/>
      <c r="D45" s="19"/>
      <c r="E45" s="19"/>
      <c r="F45" s="19"/>
      <c r="G45" s="19"/>
    </row>
    <row r="46" spans="1:7">
      <c r="A46" s="35"/>
      <c r="B46" s="19"/>
      <c r="C46" s="19"/>
      <c r="D46" s="19"/>
      <c r="E46" s="19"/>
      <c r="F46" s="19"/>
    </row>
    <row r="47" spans="1:7">
      <c r="A47" s="35"/>
      <c r="B47" s="19"/>
      <c r="C47" s="19"/>
      <c r="D47" s="19"/>
      <c r="E47" s="19"/>
      <c r="F47" s="19"/>
    </row>
    <row r="48" spans="1:7">
      <c r="D48" s="19"/>
      <c r="E48" s="19"/>
    </row>
    <row r="49" spans="4:5">
      <c r="D49" s="19"/>
      <c r="E49" s="19"/>
    </row>
    <row r="50" spans="4:5">
      <c r="D50" s="19"/>
      <c r="E50" s="19"/>
    </row>
    <row r="51" spans="4:5">
      <c r="D51" s="19"/>
      <c r="E51" s="19"/>
    </row>
    <row r="52" spans="4:5">
      <c r="D52" s="19"/>
      <c r="E52" s="19"/>
    </row>
    <row r="53" spans="4:5">
      <c r="D53" s="19"/>
      <c r="E53" s="19"/>
    </row>
    <row r="54" spans="4:5">
      <c r="D54" s="19"/>
      <c r="E54" s="19"/>
    </row>
    <row r="55" spans="4:5">
      <c r="D55" s="19"/>
      <c r="E55" s="19"/>
    </row>
    <row r="56" spans="4:5">
      <c r="D56" s="19"/>
      <c r="E56" s="19"/>
    </row>
    <row r="57" spans="4:5">
      <c r="D57" s="19"/>
      <c r="E57" s="19"/>
    </row>
    <row r="58" spans="4:5">
      <c r="D58" s="19"/>
      <c r="E58" s="19"/>
    </row>
    <row r="59" spans="4:5">
      <c r="D59" s="19"/>
      <c r="E59" s="19"/>
    </row>
    <row r="60" spans="4:5">
      <c r="D60" s="19"/>
      <c r="E60" s="19"/>
    </row>
    <row r="61" spans="4:5">
      <c r="D61" s="19"/>
      <c r="E61" s="19"/>
    </row>
    <row r="62" spans="4:5">
      <c r="D62" s="19"/>
      <c r="E62" s="19"/>
    </row>
    <row r="63" spans="4:5">
      <c r="D63" s="19"/>
      <c r="E63" s="19"/>
    </row>
    <row r="64" spans="4:5">
      <c r="D64" s="19"/>
      <c r="E64" s="19"/>
    </row>
    <row r="65" spans="4:5">
      <c r="D65" s="19"/>
      <c r="E65" s="19"/>
    </row>
    <row r="66" spans="4:5">
      <c r="D66" s="19"/>
      <c r="E66" s="19"/>
    </row>
    <row r="67" spans="4:5">
      <c r="D67" s="19"/>
      <c r="E67" s="19"/>
    </row>
  </sheetData>
  <mergeCells count="3">
    <mergeCell ref="A15:K15"/>
    <mergeCell ref="D2:I2"/>
    <mergeCell ref="B2:C2"/>
  </mergeCells>
  <phoneticPr fontId="5"/>
  <printOptions horizontalCentered="1"/>
  <pageMargins left="0.59055118110236227" right="0.59055118110236227" top="0.78740157480314965" bottom="0.70866141732283472" header="0.31496062992125984" footer="0.31496062992125984"/>
  <headerFooter>
    <oddHeader>&amp;LLA GUZZITHÈQUE&amp;C&amp;A_x000D_Tire codes&amp;R&amp;D</oddHeader>
    <oddFooter>&amp;L&amp;"Arial,Normal"&amp;9LA GUZZITHÈQUE&amp;C&amp;"Arial,Normal"&amp;9&amp;P/&amp;N&amp;R&amp;"Arial,Normal"&amp;9&amp;F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zoomScale="125" workbookViewId="0">
      <selection activeCell="E19" sqref="E19"/>
    </sheetView>
  </sheetViews>
  <sheetFormatPr baseColWidth="10" defaultColWidth="11.1640625" defaultRowHeight="11" x14ac:dyDescent="0"/>
  <cols>
    <col min="1" max="2" width="10.1640625" style="24" customWidth="1"/>
    <col min="3" max="3" width="10.33203125" style="24" customWidth="1"/>
    <col min="4" max="10" width="10.6640625" style="24" customWidth="1"/>
    <col min="11" max="16384" width="11.1640625" style="24"/>
  </cols>
  <sheetData>
    <row r="1" spans="1:10" ht="31" customHeight="1">
      <c r="A1" s="141" t="s">
        <v>57</v>
      </c>
      <c r="B1" s="141"/>
      <c r="C1" s="141"/>
      <c r="D1" s="141"/>
      <c r="E1" s="141"/>
      <c r="F1" s="141"/>
      <c r="G1" s="141"/>
      <c r="H1" s="141"/>
      <c r="I1" s="141"/>
      <c r="J1" s="141"/>
    </row>
    <row r="3" spans="1:10" ht="12">
      <c r="A3" s="119" t="s">
        <v>58</v>
      </c>
      <c r="B3" s="119"/>
      <c r="C3" s="119"/>
      <c r="D3" s="119" t="s">
        <v>59</v>
      </c>
      <c r="E3" s="119"/>
      <c r="F3" s="119"/>
      <c r="G3" s="119"/>
      <c r="H3" s="119"/>
      <c r="I3" s="119"/>
      <c r="J3" s="119"/>
    </row>
    <row r="4" spans="1:10" ht="49" customHeight="1">
      <c r="A4" s="26"/>
      <c r="B4" s="26"/>
      <c r="C4" s="26"/>
      <c r="D4" s="25">
        <v>5.6</v>
      </c>
      <c r="E4" s="25">
        <v>5.8</v>
      </c>
      <c r="F4" s="25">
        <v>6.8</v>
      </c>
      <c r="G4" s="25">
        <v>8.8000000000000007</v>
      </c>
      <c r="H4" s="25">
        <v>9.8000000000000007</v>
      </c>
      <c r="I4" s="25">
        <v>10.9</v>
      </c>
      <c r="J4" s="25">
        <v>12.9</v>
      </c>
    </row>
    <row r="5" spans="1:10">
      <c r="A5" s="27" t="s">
        <v>60</v>
      </c>
      <c r="B5" s="27" t="s">
        <v>61</v>
      </c>
      <c r="C5" s="27" t="s">
        <v>62</v>
      </c>
      <c r="D5" s="27" t="s">
        <v>63</v>
      </c>
      <c r="E5" s="27" t="s">
        <v>63</v>
      </c>
      <c r="F5" s="27" t="s">
        <v>63</v>
      </c>
      <c r="G5" s="27" t="s">
        <v>63</v>
      </c>
      <c r="H5" s="27" t="s">
        <v>63</v>
      </c>
      <c r="I5" s="27" t="s">
        <v>63</v>
      </c>
      <c r="J5" s="27" t="s">
        <v>63</v>
      </c>
    </row>
    <row r="6" spans="1:10">
      <c r="A6" s="28">
        <v>3</v>
      </c>
      <c r="B6" s="29">
        <v>0.5</v>
      </c>
      <c r="C6" s="28">
        <v>5.5</v>
      </c>
      <c r="D6" s="29">
        <v>0.44</v>
      </c>
      <c r="E6" s="29">
        <v>0.62</v>
      </c>
      <c r="F6" s="29">
        <v>0.71</v>
      </c>
      <c r="G6" s="29">
        <v>0.95</v>
      </c>
      <c r="H6" s="29">
        <v>1.0900000000000001</v>
      </c>
      <c r="I6" s="29">
        <v>1.4</v>
      </c>
      <c r="J6" s="29">
        <v>1.64</v>
      </c>
    </row>
    <row r="7" spans="1:10">
      <c r="A7" s="28">
        <v>4</v>
      </c>
      <c r="B7" s="29">
        <v>0.7</v>
      </c>
      <c r="C7" s="28">
        <v>7</v>
      </c>
      <c r="D7" s="29">
        <v>1.03</v>
      </c>
      <c r="E7" s="29">
        <v>1.44</v>
      </c>
      <c r="F7" s="29">
        <v>1.65</v>
      </c>
      <c r="G7" s="29">
        <v>2.2000000000000002</v>
      </c>
      <c r="H7" s="29">
        <v>2.4900000000000002</v>
      </c>
      <c r="I7" s="29">
        <v>3.23</v>
      </c>
      <c r="J7" s="29">
        <v>3.78</v>
      </c>
    </row>
    <row r="8" spans="1:10">
      <c r="A8" s="28">
        <v>5</v>
      </c>
      <c r="B8" s="29">
        <v>0.8</v>
      </c>
      <c r="C8" s="28">
        <v>8</v>
      </c>
      <c r="D8" s="29">
        <v>2.0299999999999998</v>
      </c>
      <c r="E8" s="29">
        <v>2.85</v>
      </c>
      <c r="F8" s="29">
        <v>3.25</v>
      </c>
      <c r="G8" s="29">
        <v>4.34</v>
      </c>
      <c r="H8" s="29">
        <v>4.92</v>
      </c>
      <c r="I8" s="29">
        <v>6.3</v>
      </c>
      <c r="J8" s="29">
        <v>7.4</v>
      </c>
    </row>
    <row r="9" spans="1:10">
      <c r="A9" s="28">
        <v>6</v>
      </c>
      <c r="B9" s="29">
        <v>1</v>
      </c>
      <c r="C9" s="28">
        <v>10</v>
      </c>
      <c r="D9" s="29">
        <v>3.53</v>
      </c>
      <c r="E9" s="29">
        <v>4.95</v>
      </c>
      <c r="F9" s="29">
        <v>5.6</v>
      </c>
      <c r="G9" s="30">
        <v>7.5</v>
      </c>
      <c r="H9" s="29">
        <v>8.5299999999999994</v>
      </c>
      <c r="I9" s="29">
        <v>11</v>
      </c>
      <c r="J9" s="29">
        <v>12.9</v>
      </c>
    </row>
    <row r="10" spans="1:10">
      <c r="A10" s="28">
        <v>8</v>
      </c>
      <c r="B10" s="29">
        <v>1.25</v>
      </c>
      <c r="C10" s="28">
        <v>13</v>
      </c>
      <c r="D10" s="29">
        <v>8.5</v>
      </c>
      <c r="E10" s="29">
        <v>11.9</v>
      </c>
      <c r="F10" s="29">
        <v>13.6</v>
      </c>
      <c r="G10" s="30">
        <v>18.2</v>
      </c>
      <c r="H10" s="29">
        <v>20.63</v>
      </c>
      <c r="I10" s="29">
        <v>26</v>
      </c>
      <c r="J10" s="29">
        <v>31</v>
      </c>
    </row>
    <row r="11" spans="1:10">
      <c r="A11" s="28">
        <v>10</v>
      </c>
      <c r="B11" s="29">
        <v>1.5</v>
      </c>
      <c r="C11" s="28">
        <v>16</v>
      </c>
      <c r="D11" s="29">
        <v>16.8</v>
      </c>
      <c r="E11" s="29">
        <v>23</v>
      </c>
      <c r="F11" s="29">
        <v>27</v>
      </c>
      <c r="G11" s="29">
        <v>36</v>
      </c>
      <c r="H11" s="29">
        <v>41</v>
      </c>
      <c r="I11" s="29">
        <v>52</v>
      </c>
      <c r="J11" s="29">
        <v>61</v>
      </c>
    </row>
    <row r="12" spans="1:10">
      <c r="A12" s="28">
        <v>12</v>
      </c>
      <c r="B12" s="29">
        <v>1.75</v>
      </c>
      <c r="C12" s="28">
        <v>18</v>
      </c>
      <c r="D12" s="29">
        <v>29</v>
      </c>
      <c r="E12" s="29">
        <v>40</v>
      </c>
      <c r="F12" s="29">
        <v>46</v>
      </c>
      <c r="G12" s="29">
        <v>62</v>
      </c>
      <c r="H12" s="29">
        <v>70</v>
      </c>
      <c r="I12" s="29">
        <v>91</v>
      </c>
      <c r="J12" s="29">
        <v>106</v>
      </c>
    </row>
    <row r="13" spans="1:10">
      <c r="A13" s="28">
        <v>14</v>
      </c>
      <c r="B13" s="29">
        <v>2</v>
      </c>
      <c r="C13" s="28">
        <v>21</v>
      </c>
      <c r="D13" s="29">
        <v>46</v>
      </c>
      <c r="E13" s="29">
        <v>65</v>
      </c>
      <c r="F13" s="29">
        <v>74</v>
      </c>
      <c r="G13" s="29">
        <v>99</v>
      </c>
      <c r="H13" s="29">
        <v>111</v>
      </c>
      <c r="I13" s="29">
        <v>145</v>
      </c>
      <c r="J13" s="29">
        <v>170</v>
      </c>
    </row>
    <row r="14" spans="1:10">
      <c r="A14" s="28">
        <v>16</v>
      </c>
      <c r="B14" s="29">
        <v>2</v>
      </c>
      <c r="C14" s="28">
        <v>24</v>
      </c>
      <c r="D14" s="29">
        <v>71</v>
      </c>
      <c r="E14" s="29">
        <v>100</v>
      </c>
      <c r="F14" s="29">
        <v>115</v>
      </c>
      <c r="G14" s="29">
        <v>153</v>
      </c>
      <c r="H14" s="29">
        <v>173</v>
      </c>
      <c r="I14" s="29">
        <v>225</v>
      </c>
      <c r="J14" s="29">
        <v>263</v>
      </c>
    </row>
    <row r="16" spans="1:10">
      <c r="A16" s="24" t="s">
        <v>63</v>
      </c>
      <c r="B16" s="24" t="s">
        <v>64</v>
      </c>
    </row>
    <row r="17" spans="1:10">
      <c r="A17" s="24" t="s">
        <v>65</v>
      </c>
    </row>
    <row r="18" spans="1:10" ht="12">
      <c r="A18" s="73" t="s">
        <v>112</v>
      </c>
    </row>
    <row r="19" spans="1:10" ht="12">
      <c r="A19" s="74" t="s">
        <v>113</v>
      </c>
      <c r="B19" s="75"/>
      <c r="C19" s="75"/>
      <c r="D19" s="75"/>
      <c r="E19" s="74" t="s">
        <v>0</v>
      </c>
      <c r="F19" s="75"/>
      <c r="G19" s="75"/>
      <c r="H19" s="75"/>
      <c r="I19" s="75"/>
      <c r="J19" s="75"/>
    </row>
    <row r="20" spans="1:10" ht="12">
      <c r="A20" s="76" t="s">
        <v>1</v>
      </c>
      <c r="B20" s="77"/>
      <c r="C20" s="77"/>
      <c r="D20" s="77"/>
      <c r="E20" s="76" t="s">
        <v>2</v>
      </c>
      <c r="F20" s="77"/>
      <c r="G20" s="77"/>
      <c r="H20" s="77"/>
      <c r="I20" s="77"/>
      <c r="J20" s="77"/>
    </row>
    <row r="21" spans="1:10" ht="12">
      <c r="A21" s="74" t="s">
        <v>127</v>
      </c>
      <c r="B21" s="75"/>
      <c r="C21" s="75"/>
      <c r="D21" s="75"/>
      <c r="E21" s="74" t="s">
        <v>3</v>
      </c>
      <c r="F21" s="75"/>
      <c r="G21" s="75"/>
      <c r="H21" s="75"/>
      <c r="I21" s="75"/>
      <c r="J21" s="75"/>
    </row>
  </sheetData>
  <mergeCells count="3">
    <mergeCell ref="A3:C3"/>
    <mergeCell ref="D3:J3"/>
    <mergeCell ref="A1:J1"/>
  </mergeCells>
  <phoneticPr fontId="5"/>
  <printOptions horizontalCentered="1"/>
  <pageMargins left="0.59055118110236227" right="0.59055118110236227" top="0.98425196850393704" bottom="0.98425196850393704" header="0.51181102362204722" footer="0.51181102362204722"/>
  <headerFooter>
    <oddHeader>&amp;LLA GUZZITHÈQUE&amp;C&amp;A&amp;R&amp;D</oddHeader>
    <oddFooter>&amp;LLA GUZZITHÈQUE&amp;CDonnées FACOM_x000D_http://www.facom.fr/francais/services/guide_serrage&amp;R&amp;F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zoomScale="125" workbookViewId="0">
      <selection activeCell="A24" sqref="A24"/>
    </sheetView>
  </sheetViews>
  <sheetFormatPr baseColWidth="10" defaultColWidth="11.1640625" defaultRowHeight="11" x14ac:dyDescent="0"/>
  <cols>
    <col min="1" max="2" width="10.1640625" style="24" customWidth="1"/>
    <col min="3" max="3" width="10.33203125" style="24" customWidth="1"/>
    <col min="4" max="10" width="10.6640625" style="24" customWidth="1"/>
    <col min="11" max="16384" width="11.1640625" style="24"/>
  </cols>
  <sheetData>
    <row r="1" spans="1:10" ht="31" customHeight="1">
      <c r="A1" s="141" t="s">
        <v>72</v>
      </c>
      <c r="B1" s="141"/>
      <c r="C1" s="141"/>
      <c r="D1" s="141"/>
      <c r="E1" s="141"/>
      <c r="F1" s="141"/>
      <c r="G1" s="141"/>
      <c r="H1" s="141"/>
      <c r="I1" s="141"/>
      <c r="J1" s="141"/>
    </row>
    <row r="3" spans="1:10" ht="12">
      <c r="A3" s="119" t="s">
        <v>58</v>
      </c>
      <c r="B3" s="119"/>
      <c r="C3" s="119"/>
      <c r="D3" s="119" t="s">
        <v>59</v>
      </c>
      <c r="E3" s="119"/>
      <c r="F3" s="119"/>
      <c r="G3" s="119"/>
      <c r="H3" s="119"/>
      <c r="I3" s="119"/>
      <c r="J3" s="119"/>
    </row>
    <row r="4" spans="1:10" ht="49" customHeight="1">
      <c r="A4" s="26"/>
      <c r="B4" s="26"/>
      <c r="C4" s="26"/>
      <c r="D4" s="25">
        <v>5.6</v>
      </c>
      <c r="E4" s="25">
        <v>5.8</v>
      </c>
      <c r="F4" s="25">
        <v>6.8</v>
      </c>
      <c r="G4" s="25">
        <v>8.8000000000000007</v>
      </c>
      <c r="H4" s="25">
        <v>9.8000000000000007</v>
      </c>
      <c r="I4" s="25">
        <v>10.9</v>
      </c>
      <c r="J4" s="25">
        <v>12.9</v>
      </c>
    </row>
    <row r="5" spans="1:10">
      <c r="A5" s="27" t="s">
        <v>60</v>
      </c>
      <c r="B5" s="27" t="s">
        <v>61</v>
      </c>
      <c r="C5" s="27" t="s">
        <v>62</v>
      </c>
      <c r="D5" s="27" t="s">
        <v>63</v>
      </c>
      <c r="E5" s="27" t="s">
        <v>63</v>
      </c>
      <c r="F5" s="27" t="s">
        <v>63</v>
      </c>
      <c r="G5" s="27" t="s">
        <v>63</v>
      </c>
      <c r="H5" s="27" t="s">
        <v>63</v>
      </c>
      <c r="I5" s="27" t="s">
        <v>63</v>
      </c>
      <c r="J5" s="27" t="s">
        <v>63</v>
      </c>
    </row>
    <row r="6" spans="1:10">
      <c r="A6" s="28">
        <v>3</v>
      </c>
      <c r="B6" s="29">
        <v>0.5</v>
      </c>
      <c r="C6" s="28">
        <v>5.5</v>
      </c>
      <c r="D6" s="29">
        <v>0.56999999999999995</v>
      </c>
      <c r="E6" s="29">
        <v>0.8</v>
      </c>
      <c r="F6" s="29">
        <v>0.91</v>
      </c>
      <c r="G6" s="29">
        <v>1.21</v>
      </c>
      <c r="H6" s="29">
        <v>1.38</v>
      </c>
      <c r="I6" s="29">
        <v>1.79</v>
      </c>
      <c r="J6" s="29">
        <v>2.09</v>
      </c>
    </row>
    <row r="7" spans="1:10">
      <c r="A7" s="28">
        <v>4</v>
      </c>
      <c r="B7" s="29">
        <v>0.7</v>
      </c>
      <c r="C7" s="28">
        <v>7</v>
      </c>
      <c r="D7" s="29">
        <v>1.3</v>
      </c>
      <c r="E7" s="29">
        <v>1.83</v>
      </c>
      <c r="F7" s="29">
        <v>2.09</v>
      </c>
      <c r="G7" s="29">
        <v>2.78</v>
      </c>
      <c r="H7" s="29">
        <v>3.16</v>
      </c>
      <c r="I7" s="29">
        <v>4.09</v>
      </c>
      <c r="J7" s="29">
        <v>4.79</v>
      </c>
    </row>
    <row r="8" spans="1:10">
      <c r="A8" s="28">
        <v>5</v>
      </c>
      <c r="B8" s="29">
        <v>0.8</v>
      </c>
      <c r="C8" s="28">
        <v>8</v>
      </c>
      <c r="D8" s="29">
        <v>2.59</v>
      </c>
      <c r="E8" s="29">
        <v>3.62</v>
      </c>
      <c r="F8" s="29">
        <v>4.1399999999999997</v>
      </c>
      <c r="G8" s="29">
        <v>5.5</v>
      </c>
      <c r="H8" s="29">
        <v>6.27</v>
      </c>
      <c r="I8" s="29">
        <v>8.1</v>
      </c>
      <c r="J8" s="29">
        <v>9.5</v>
      </c>
    </row>
    <row r="9" spans="1:10">
      <c r="A9" s="28">
        <v>6</v>
      </c>
      <c r="B9" s="29">
        <v>1</v>
      </c>
      <c r="C9" s="28">
        <v>10</v>
      </c>
      <c r="D9" s="29">
        <v>4.49</v>
      </c>
      <c r="E9" s="29">
        <v>6.2</v>
      </c>
      <c r="F9" s="29">
        <v>7.1</v>
      </c>
      <c r="G9" s="30">
        <v>9.5</v>
      </c>
      <c r="H9" s="29">
        <v>10.84</v>
      </c>
      <c r="I9" s="29">
        <v>14</v>
      </c>
      <c r="J9" s="29">
        <v>16.399999999999999</v>
      </c>
    </row>
    <row r="10" spans="1:10">
      <c r="A10" s="28">
        <v>8</v>
      </c>
      <c r="B10" s="29">
        <v>1.25</v>
      </c>
      <c r="C10" s="28">
        <v>13</v>
      </c>
      <c r="D10" s="29">
        <v>10.9</v>
      </c>
      <c r="E10" s="29">
        <v>15.2</v>
      </c>
      <c r="F10" s="29">
        <v>17.399999999999999</v>
      </c>
      <c r="G10" s="30">
        <v>23</v>
      </c>
      <c r="H10" s="29">
        <v>26.34</v>
      </c>
      <c r="I10" s="29">
        <v>34</v>
      </c>
      <c r="J10" s="29">
        <v>40</v>
      </c>
    </row>
    <row r="11" spans="1:10">
      <c r="A11" s="28">
        <v>10</v>
      </c>
      <c r="B11" s="29">
        <v>1.5</v>
      </c>
      <c r="C11" s="28">
        <v>16</v>
      </c>
      <c r="D11" s="29">
        <v>21</v>
      </c>
      <c r="E11" s="29">
        <v>30</v>
      </c>
      <c r="F11" s="29">
        <v>34</v>
      </c>
      <c r="G11" s="29">
        <v>46</v>
      </c>
      <c r="H11" s="29">
        <v>52</v>
      </c>
      <c r="I11" s="29">
        <v>67</v>
      </c>
      <c r="J11" s="29">
        <v>79</v>
      </c>
    </row>
    <row r="12" spans="1:10">
      <c r="A12" s="28">
        <v>12</v>
      </c>
      <c r="B12" s="29">
        <v>1.75</v>
      </c>
      <c r="C12" s="28">
        <v>18</v>
      </c>
      <c r="D12" s="29">
        <v>37</v>
      </c>
      <c r="E12" s="29">
        <v>52</v>
      </c>
      <c r="F12" s="29">
        <v>59</v>
      </c>
      <c r="G12" s="29">
        <v>79</v>
      </c>
      <c r="H12" s="29">
        <v>90</v>
      </c>
      <c r="I12" s="29">
        <v>116</v>
      </c>
      <c r="J12" s="29">
        <v>136</v>
      </c>
    </row>
    <row r="13" spans="1:10">
      <c r="A13" s="28">
        <v>14</v>
      </c>
      <c r="B13" s="29">
        <v>2</v>
      </c>
      <c r="C13" s="28">
        <v>21</v>
      </c>
      <c r="D13" s="29">
        <v>59</v>
      </c>
      <c r="E13" s="29">
        <v>83</v>
      </c>
      <c r="F13" s="29">
        <v>95</v>
      </c>
      <c r="G13" s="29">
        <v>127</v>
      </c>
      <c r="H13" s="29">
        <v>143</v>
      </c>
      <c r="I13" s="29">
        <v>187</v>
      </c>
      <c r="J13" s="29">
        <v>219</v>
      </c>
    </row>
    <row r="14" spans="1:10">
      <c r="A14" s="28">
        <v>16</v>
      </c>
      <c r="B14" s="29">
        <v>2</v>
      </c>
      <c r="C14" s="28">
        <v>24</v>
      </c>
      <c r="D14" s="29">
        <v>93</v>
      </c>
      <c r="E14" s="29">
        <v>130</v>
      </c>
      <c r="F14" s="29">
        <v>148</v>
      </c>
      <c r="G14" s="29">
        <v>198</v>
      </c>
      <c r="H14" s="29">
        <v>224</v>
      </c>
      <c r="I14" s="29">
        <v>291</v>
      </c>
      <c r="J14" s="29">
        <v>341</v>
      </c>
    </row>
    <row r="16" spans="1:10">
      <c r="A16" s="24" t="s">
        <v>63</v>
      </c>
      <c r="B16" s="24" t="s">
        <v>64</v>
      </c>
    </row>
    <row r="17" spans="1:10">
      <c r="A17" s="24" t="s">
        <v>65</v>
      </c>
    </row>
    <row r="18" spans="1:10" ht="12">
      <c r="A18" s="73" t="s">
        <v>112</v>
      </c>
    </row>
    <row r="19" spans="1:10" ht="12">
      <c r="A19" s="74" t="s">
        <v>113</v>
      </c>
      <c r="B19" s="75"/>
      <c r="C19" s="75"/>
      <c r="D19" s="75"/>
      <c r="E19" s="74" t="s">
        <v>0</v>
      </c>
      <c r="F19" s="75"/>
      <c r="G19" s="75"/>
      <c r="H19" s="75"/>
      <c r="I19" s="75"/>
      <c r="J19" s="75"/>
    </row>
    <row r="20" spans="1:10" ht="12">
      <c r="A20" s="76" t="s">
        <v>1</v>
      </c>
      <c r="B20" s="77"/>
      <c r="C20" s="77"/>
      <c r="D20" s="77"/>
      <c r="E20" s="76" t="s">
        <v>2</v>
      </c>
      <c r="F20" s="77"/>
      <c r="G20" s="77"/>
      <c r="H20" s="77"/>
      <c r="I20" s="77"/>
      <c r="J20" s="77"/>
    </row>
    <row r="21" spans="1:10" ht="12">
      <c r="A21" s="74" t="s">
        <v>127</v>
      </c>
      <c r="B21" s="75"/>
      <c r="C21" s="75"/>
      <c r="D21" s="75"/>
      <c r="E21" s="74" t="s">
        <v>3</v>
      </c>
      <c r="F21" s="75"/>
      <c r="G21" s="75"/>
      <c r="H21" s="75"/>
      <c r="I21" s="75"/>
      <c r="J21" s="75"/>
    </row>
  </sheetData>
  <mergeCells count="3">
    <mergeCell ref="A3:C3"/>
    <mergeCell ref="D3:J3"/>
    <mergeCell ref="A1:J1"/>
  </mergeCells>
  <phoneticPr fontId="10"/>
  <printOptions horizontalCentered="1"/>
  <pageMargins left="0.59055118110236227" right="0.59055118110236227" top="0.98425196850393704" bottom="0.98425196850393704" header="0.51181102362204722" footer="0.51181102362204722"/>
  <headerFooter>
    <oddHeader>&amp;L&amp;"Arial,Normal"&amp;9LA GUZZITHÈQUE&amp;C&amp;"Arial,Normal"&amp;9&amp;A&amp;R&amp;"Arial,Normal"&amp;9&amp;D</oddHeader>
    <oddFooter>&amp;L&amp;"Arial,Normal"&amp;9LA GUZZITHÈQUE&amp;C&amp;"Arial,Normal"&amp;9Données FACOM_x000D_http://www.facom.fr/francais/services/guide_serrage&amp;R&amp;"Arial,Normal"&amp;9&amp;F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topLeftCell="A2" zoomScale="125" workbookViewId="0">
      <selection activeCell="A10" sqref="A10:XFD10"/>
    </sheetView>
  </sheetViews>
  <sheetFormatPr baseColWidth="10" defaultColWidth="11.1640625" defaultRowHeight="11" x14ac:dyDescent="0"/>
  <cols>
    <col min="1" max="2" width="10.1640625" style="24" customWidth="1"/>
    <col min="3" max="3" width="10.33203125" style="24" customWidth="1"/>
    <col min="4" max="10" width="10.6640625" style="24" customWidth="1"/>
    <col min="11" max="16384" width="11.1640625" style="24"/>
  </cols>
  <sheetData>
    <row r="1" spans="1:10" ht="15">
      <c r="A1" s="142" t="s">
        <v>73</v>
      </c>
      <c r="B1" s="142"/>
      <c r="C1" s="142"/>
      <c r="D1" s="142"/>
      <c r="E1" s="142"/>
      <c r="F1" s="142"/>
      <c r="G1" s="142"/>
      <c r="H1" s="142"/>
      <c r="I1" s="142"/>
      <c r="J1" s="142"/>
    </row>
    <row r="3" spans="1:10" ht="12">
      <c r="A3" s="119" t="s">
        <v>58</v>
      </c>
      <c r="B3" s="119"/>
      <c r="C3" s="119"/>
      <c r="D3" s="119" t="s">
        <v>59</v>
      </c>
      <c r="E3" s="119"/>
      <c r="F3" s="119"/>
      <c r="G3" s="119"/>
      <c r="H3" s="119"/>
      <c r="I3" s="119"/>
      <c r="J3" s="119"/>
    </row>
    <row r="4" spans="1:10" ht="49" customHeight="1">
      <c r="A4" s="26"/>
      <c r="B4" s="26"/>
      <c r="C4" s="26"/>
      <c r="D4" s="25">
        <v>5.6</v>
      </c>
      <c r="E4" s="25">
        <v>5.8</v>
      </c>
      <c r="F4" s="25">
        <v>6.8</v>
      </c>
      <c r="G4" s="25">
        <v>8.8000000000000007</v>
      </c>
      <c r="H4" s="25">
        <v>9.8000000000000007</v>
      </c>
      <c r="I4" s="25">
        <v>10.9</v>
      </c>
      <c r="J4" s="25">
        <v>12.9</v>
      </c>
    </row>
    <row r="5" spans="1:10">
      <c r="A5" s="27" t="s">
        <v>60</v>
      </c>
      <c r="B5" s="27" t="s">
        <v>61</v>
      </c>
      <c r="C5" s="27" t="s">
        <v>62</v>
      </c>
      <c r="D5" s="27" t="s">
        <v>63</v>
      </c>
      <c r="E5" s="27" t="s">
        <v>63</v>
      </c>
      <c r="F5" s="27" t="s">
        <v>63</v>
      </c>
      <c r="G5" s="27" t="s">
        <v>63</v>
      </c>
      <c r="H5" s="27" t="s">
        <v>63</v>
      </c>
      <c r="I5" s="27" t="s">
        <v>63</v>
      </c>
      <c r="J5" s="27" t="s">
        <v>63</v>
      </c>
    </row>
    <row r="6" spans="1:10">
      <c r="A6" s="28">
        <v>3</v>
      </c>
      <c r="B6" s="29">
        <v>0.5</v>
      </c>
      <c r="C6" s="28">
        <v>5.5</v>
      </c>
      <c r="D6" s="29">
        <v>0.66</v>
      </c>
      <c r="E6" s="29">
        <v>0.92</v>
      </c>
      <c r="F6" s="29">
        <v>1.06</v>
      </c>
      <c r="G6" s="29">
        <v>1.41</v>
      </c>
      <c r="H6" s="29">
        <v>1.6</v>
      </c>
      <c r="I6" s="29">
        <v>2.0699999999999998</v>
      </c>
      <c r="J6" s="29">
        <v>2.4300000000000002</v>
      </c>
    </row>
    <row r="7" spans="1:10">
      <c r="A7" s="28">
        <v>4</v>
      </c>
      <c r="B7" s="29">
        <v>0.7</v>
      </c>
      <c r="C7" s="28">
        <v>7</v>
      </c>
      <c r="D7" s="29">
        <v>1.51</v>
      </c>
      <c r="E7" s="29">
        <v>2.11</v>
      </c>
      <c r="F7" s="29">
        <v>2.42</v>
      </c>
      <c r="G7" s="29">
        <v>3.22</v>
      </c>
      <c r="H7" s="29">
        <v>3.66</v>
      </c>
      <c r="I7" s="29">
        <v>4.74</v>
      </c>
      <c r="J7" s="29">
        <v>5.5</v>
      </c>
    </row>
    <row r="8" spans="1:10">
      <c r="A8" s="28">
        <v>5</v>
      </c>
      <c r="B8" s="29">
        <v>0.8</v>
      </c>
      <c r="C8" s="28">
        <v>8</v>
      </c>
      <c r="D8" s="29">
        <v>3</v>
      </c>
      <c r="E8" s="29">
        <v>4.2</v>
      </c>
      <c r="F8" s="29">
        <v>4.8099999999999996</v>
      </c>
      <c r="G8" s="29">
        <v>6.4</v>
      </c>
      <c r="H8" s="29">
        <v>7.27</v>
      </c>
      <c r="I8" s="29">
        <v>9.4</v>
      </c>
      <c r="J8" s="29">
        <v>11</v>
      </c>
    </row>
    <row r="9" spans="1:10">
      <c r="A9" s="28">
        <v>6</v>
      </c>
      <c r="B9" s="29">
        <v>1</v>
      </c>
      <c r="C9" s="28">
        <v>10</v>
      </c>
      <c r="D9" s="29">
        <v>5.2</v>
      </c>
      <c r="E9" s="29">
        <v>7.2</v>
      </c>
      <c r="F9" s="29">
        <v>8.3000000000000007</v>
      </c>
      <c r="G9" s="30">
        <v>11.1</v>
      </c>
      <c r="H9" s="29">
        <v>12.57</v>
      </c>
      <c r="I9" s="29">
        <v>16.3</v>
      </c>
      <c r="J9" s="29">
        <v>19.100000000000001</v>
      </c>
    </row>
    <row r="10" spans="1:10">
      <c r="A10" s="28">
        <v>8</v>
      </c>
      <c r="B10" s="29">
        <v>1.25</v>
      </c>
      <c r="C10" s="28">
        <v>13</v>
      </c>
      <c r="D10" s="29">
        <v>12.6</v>
      </c>
      <c r="E10" s="29">
        <v>17.7</v>
      </c>
      <c r="F10" s="29">
        <v>20</v>
      </c>
      <c r="G10" s="30">
        <v>27</v>
      </c>
      <c r="H10" s="29">
        <v>30.62</v>
      </c>
      <c r="I10" s="29">
        <v>39</v>
      </c>
      <c r="J10" s="29">
        <v>46</v>
      </c>
    </row>
    <row r="11" spans="1:10">
      <c r="A11" s="28">
        <v>10</v>
      </c>
      <c r="B11" s="29">
        <v>1.5</v>
      </c>
      <c r="C11" s="28">
        <v>16</v>
      </c>
      <c r="D11" s="29">
        <v>25</v>
      </c>
      <c r="E11" s="29">
        <v>35</v>
      </c>
      <c r="F11" s="29">
        <v>40</v>
      </c>
      <c r="G11" s="29">
        <v>53</v>
      </c>
      <c r="H11" s="29">
        <v>61</v>
      </c>
      <c r="I11" s="29">
        <v>78</v>
      </c>
      <c r="J11" s="29">
        <v>92</v>
      </c>
    </row>
    <row r="12" spans="1:10">
      <c r="A12" s="28">
        <v>12</v>
      </c>
      <c r="B12" s="29">
        <v>1.75</v>
      </c>
      <c r="C12" s="28">
        <v>18</v>
      </c>
      <c r="D12" s="29">
        <v>43</v>
      </c>
      <c r="E12" s="29">
        <v>60</v>
      </c>
      <c r="F12" s="29">
        <v>69</v>
      </c>
      <c r="G12" s="29">
        <v>92</v>
      </c>
      <c r="H12" s="29">
        <v>105</v>
      </c>
      <c r="I12" s="29">
        <v>136</v>
      </c>
      <c r="J12" s="29">
        <v>159</v>
      </c>
    </row>
    <row r="13" spans="1:10">
      <c r="A13" s="28">
        <v>14</v>
      </c>
      <c r="B13" s="29">
        <v>2</v>
      </c>
      <c r="C13" s="28">
        <v>21</v>
      </c>
      <c r="D13" s="29">
        <v>69</v>
      </c>
      <c r="E13" s="29">
        <v>97</v>
      </c>
      <c r="F13" s="29">
        <v>111</v>
      </c>
      <c r="G13" s="29">
        <v>148</v>
      </c>
      <c r="H13" s="29">
        <v>167</v>
      </c>
      <c r="I13" s="29">
        <v>218</v>
      </c>
      <c r="J13" s="29">
        <v>255</v>
      </c>
    </row>
    <row r="14" spans="1:10">
      <c r="A14" s="28">
        <v>16</v>
      </c>
      <c r="B14" s="29">
        <v>2</v>
      </c>
      <c r="C14" s="28">
        <v>24</v>
      </c>
      <c r="D14" s="29">
        <v>108</v>
      </c>
      <c r="E14" s="29">
        <v>152</v>
      </c>
      <c r="F14" s="29">
        <v>174</v>
      </c>
      <c r="G14" s="29">
        <v>232</v>
      </c>
      <c r="H14" s="29">
        <v>262</v>
      </c>
      <c r="I14" s="29">
        <v>341</v>
      </c>
      <c r="J14" s="29">
        <v>399</v>
      </c>
    </row>
    <row r="16" spans="1:10">
      <c r="A16" s="24" t="s">
        <v>63</v>
      </c>
      <c r="B16" s="24" t="s">
        <v>64</v>
      </c>
    </row>
    <row r="17" spans="1:10">
      <c r="A17" s="24" t="s">
        <v>65</v>
      </c>
    </row>
    <row r="18" spans="1:10" ht="12">
      <c r="A18" s="73" t="s">
        <v>112</v>
      </c>
    </row>
    <row r="19" spans="1:10" ht="12">
      <c r="A19" s="74" t="s">
        <v>113</v>
      </c>
      <c r="B19" s="75"/>
      <c r="C19" s="75"/>
      <c r="D19" s="75"/>
      <c r="E19" s="74" t="s">
        <v>0</v>
      </c>
      <c r="F19" s="75"/>
      <c r="G19" s="75"/>
      <c r="H19" s="75"/>
      <c r="I19" s="75"/>
      <c r="J19" s="75"/>
    </row>
    <row r="20" spans="1:10" ht="12">
      <c r="A20" s="76" t="s">
        <v>1</v>
      </c>
      <c r="B20" s="77"/>
      <c r="C20" s="77"/>
      <c r="D20" s="77"/>
      <c r="E20" s="76" t="s">
        <v>2</v>
      </c>
      <c r="F20" s="77"/>
      <c r="G20" s="77"/>
      <c r="H20" s="77"/>
      <c r="I20" s="77"/>
      <c r="J20" s="77"/>
    </row>
    <row r="21" spans="1:10" ht="12">
      <c r="A21" s="74" t="s">
        <v>127</v>
      </c>
      <c r="B21" s="75"/>
      <c r="C21" s="75"/>
      <c r="D21" s="75"/>
      <c r="E21" s="74" t="s">
        <v>3</v>
      </c>
      <c r="F21" s="75"/>
      <c r="G21" s="75"/>
      <c r="H21" s="75"/>
      <c r="I21" s="75"/>
      <c r="J21" s="75"/>
    </row>
  </sheetData>
  <mergeCells count="3">
    <mergeCell ref="A3:C3"/>
    <mergeCell ref="D3:J3"/>
    <mergeCell ref="A1:J1"/>
  </mergeCells>
  <phoneticPr fontId="10"/>
  <printOptions horizontalCentered="1"/>
  <pageMargins left="0.59055118110236227" right="0.59055118110236227" top="0.98425196850393704" bottom="0.98425196850393704" header="0.51181102362204722" footer="0.51181102362204722"/>
  <headerFooter>
    <oddHeader>&amp;L&amp;"Arial,Normal"&amp;9LA GUZZITHÈQUE&amp;C&amp;"Arial,Normal"&amp;9&amp;A&amp;R&amp;"Arial,Normal"&amp;9&amp;D</oddHeader>
    <oddFooter>&amp;L&amp;"Arial,Normal"&amp;9LA GUZZITHÈQUE&amp;C&amp;"Arial,Normal"&amp;9Données FACOM_x000D_http://www.facom.fr/francais/services/guide_serrage&amp;R&amp;"Arial,Normal"&amp;9&amp;F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1- Gaz-mm</vt:lpstr>
      <vt:lpstr>2- Unités de mesure</vt:lpstr>
      <vt:lpstr>3- Sondes NTC</vt:lpstr>
      <vt:lpstr>4- Pneus (Pouces-mm)</vt:lpstr>
      <vt:lpstr>5- Pneus (Jantes)</vt:lpstr>
      <vt:lpstr>6- Pneus (marquage)</vt:lpstr>
      <vt:lpstr>7- Couple (Coef 0,10)</vt:lpstr>
      <vt:lpstr>8- Couple (Coef 0,15)</vt:lpstr>
      <vt:lpstr>9- Couple (Coef 0,20)</vt:lpstr>
    </vt:vector>
  </TitlesOfParts>
  <Manager/>
  <Company>La Guzzithèque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CORRESPONDANCE GAZ-MM</dc:title>
  <dc:creator>Sergio - california@free.fr</dc:creator>
  <cp:lastModifiedBy>Balthazar</cp:lastModifiedBy>
  <cp:lastPrinted>2010-03-08T20:58:46Z</cp:lastPrinted>
  <dcterms:created xsi:type="dcterms:W3CDTF">2003-02-22T21:42:39Z</dcterms:created>
  <dcterms:modified xsi:type="dcterms:W3CDTF">2024-11-29T17:49:33Z</dcterms:modified>
</cp:coreProperties>
</file>